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powers/Dropbox/Work in Progress/DXdao/Governance/Budget/"/>
    </mc:Choice>
  </mc:AlternateContent>
  <xr:revisionPtr revIDLastSave="0" documentId="13_ncr:1_{40D8FA49-D0DF-D34A-9284-F30F9C722A5A}" xr6:coauthVersionLast="47" xr6:coauthVersionMax="47" xr10:uidLastSave="{00000000-0000-0000-0000-000000000000}"/>
  <bookViews>
    <workbookView xWindow="460" yWindow="840" windowWidth="29780" windowHeight="16320" activeTab="2" xr2:uid="{CFB2936E-4F1B-9643-B699-BC4A7FE84E02}"/>
  </bookViews>
  <sheets>
    <sheet name="Contributor Payouts" sheetId="1" r:id="rId1"/>
    <sheet name="Other expenses" sheetId="2" r:id="rId2"/>
    <sheet name="No squad" sheetId="4" r:id="rId3"/>
    <sheet name="Combined squads" sheetId="6" r:id="rId4"/>
    <sheet name="Squad-contributors" sheetId="5" r:id="rId5"/>
    <sheet name="contributors by month" sheetId="9" r:id="rId6"/>
    <sheet name="ETH DXD price" sheetId="3" r:id="rId7"/>
  </sheets>
  <definedNames>
    <definedName name="_xlnm._FilterDatabase" localSheetId="0" hidden="1">'Contributor Payouts'!$A$1:$AD$407</definedName>
    <definedName name="_xlnm._FilterDatabase" localSheetId="1" hidden="1">'Other expenses'!$A$1:$M$213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" l="1"/>
  <c r="U80" i="6" l="1"/>
  <c r="V80" i="6"/>
  <c r="W78" i="6"/>
  <c r="W77" i="6"/>
  <c r="W76" i="6"/>
  <c r="W75" i="6"/>
  <c r="W74" i="6"/>
  <c r="W73" i="6"/>
  <c r="W72" i="6"/>
  <c r="I213" i="2"/>
  <c r="I212" i="2"/>
  <c r="I211" i="2"/>
  <c r="I210" i="2"/>
  <c r="I209" i="2"/>
  <c r="I208" i="2"/>
  <c r="I207" i="2"/>
  <c r="I206" i="2"/>
  <c r="I205" i="2"/>
  <c r="I204" i="2"/>
  <c r="I203" i="2"/>
  <c r="I202" i="2"/>
  <c r="R6" i="2" s="1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Z58" i="5"/>
  <c r="Z43" i="5"/>
  <c r="Z42" i="5"/>
  <c r="Z41" i="5"/>
  <c r="Z40" i="5"/>
  <c r="Z39" i="5"/>
  <c r="Z38" i="5"/>
  <c r="U57" i="6"/>
  <c r="U56" i="6"/>
  <c r="U55" i="6"/>
  <c r="U54" i="6"/>
  <c r="U53" i="6"/>
  <c r="U52" i="6"/>
  <c r="U51" i="6"/>
  <c r="U50" i="6"/>
  <c r="U49" i="6"/>
  <c r="U48" i="6"/>
  <c r="U47" i="6"/>
  <c r="U46" i="6"/>
  <c r="T344" i="1"/>
  <c r="S344" i="1"/>
  <c r="R344" i="1"/>
  <c r="Q344" i="1"/>
  <c r="P344" i="1"/>
  <c r="O344" i="1"/>
  <c r="R5" i="2" l="1"/>
  <c r="R2" i="2"/>
  <c r="R3" i="2"/>
  <c r="R4" i="2"/>
  <c r="R46" i="5"/>
  <c r="T405" i="1"/>
  <c r="S405" i="1"/>
  <c r="R405" i="1"/>
  <c r="Q405" i="1"/>
  <c r="P405" i="1"/>
  <c r="O405" i="1"/>
  <c r="T360" i="1"/>
  <c r="S360" i="1"/>
  <c r="R360" i="1"/>
  <c r="Q360" i="1"/>
  <c r="P360" i="1"/>
  <c r="O360" i="1"/>
  <c r="T363" i="1"/>
  <c r="S363" i="1"/>
  <c r="R363" i="1"/>
  <c r="Q363" i="1"/>
  <c r="P363" i="1"/>
  <c r="O363" i="1"/>
  <c r="T401" i="1"/>
  <c r="S401" i="1"/>
  <c r="R401" i="1"/>
  <c r="Q401" i="1"/>
  <c r="P401" i="1"/>
  <c r="O401" i="1"/>
  <c r="T407" i="1"/>
  <c r="S407" i="1"/>
  <c r="R407" i="1"/>
  <c r="Q407" i="1"/>
  <c r="P407" i="1"/>
  <c r="O407" i="1"/>
  <c r="T395" i="1"/>
  <c r="S395" i="1"/>
  <c r="R395" i="1"/>
  <c r="Q395" i="1"/>
  <c r="P395" i="1"/>
  <c r="O395" i="1"/>
  <c r="T373" i="1"/>
  <c r="S373" i="1"/>
  <c r="R373" i="1"/>
  <c r="Q373" i="1"/>
  <c r="P373" i="1"/>
  <c r="O373" i="1"/>
  <c r="T322" i="1"/>
  <c r="S322" i="1"/>
  <c r="R322" i="1"/>
  <c r="Q322" i="1"/>
  <c r="P322" i="1"/>
  <c r="O322" i="1"/>
  <c r="T301" i="1"/>
  <c r="S301" i="1"/>
  <c r="R301" i="1"/>
  <c r="Q301" i="1"/>
  <c r="P301" i="1"/>
  <c r="O301" i="1"/>
  <c r="T390" i="1"/>
  <c r="S390" i="1"/>
  <c r="R390" i="1"/>
  <c r="Q390" i="1"/>
  <c r="P390" i="1"/>
  <c r="O390" i="1"/>
  <c r="T392" i="1"/>
  <c r="S392" i="1"/>
  <c r="R392" i="1"/>
  <c r="Q392" i="1"/>
  <c r="P392" i="1"/>
  <c r="O392" i="1"/>
  <c r="O370" i="1"/>
  <c r="P370" i="1"/>
  <c r="Q370" i="1"/>
  <c r="R370" i="1"/>
  <c r="S370" i="1"/>
  <c r="T370" i="1"/>
  <c r="T387" i="1"/>
  <c r="S387" i="1"/>
  <c r="R387" i="1"/>
  <c r="Q387" i="1"/>
  <c r="P387" i="1"/>
  <c r="O387" i="1"/>
  <c r="T403" i="1"/>
  <c r="O403" i="1"/>
  <c r="Q403" i="1"/>
  <c r="R403" i="1"/>
  <c r="S403" i="1"/>
  <c r="T391" i="1"/>
  <c r="S391" i="1"/>
  <c r="R391" i="1"/>
  <c r="Q391" i="1"/>
  <c r="P391" i="1"/>
  <c r="O391" i="1"/>
  <c r="T388" i="1"/>
  <c r="S388" i="1"/>
  <c r="R388" i="1"/>
  <c r="Q388" i="1"/>
  <c r="P388" i="1"/>
  <c r="O388" i="1"/>
  <c r="T364" i="1"/>
  <c r="S364" i="1"/>
  <c r="R364" i="1"/>
  <c r="Q364" i="1"/>
  <c r="P364" i="1"/>
  <c r="O364" i="1"/>
  <c r="T341" i="1"/>
  <c r="S341" i="1"/>
  <c r="R341" i="1"/>
  <c r="Q341" i="1"/>
  <c r="P341" i="1"/>
  <c r="O341" i="1"/>
  <c r="M247" i="5" l="1"/>
  <c r="L247" i="5" s="1"/>
  <c r="K230" i="5"/>
  <c r="M227" i="5"/>
  <c r="L227" i="5"/>
  <c r="K210" i="5"/>
  <c r="A207" i="5"/>
  <c r="J207" i="5" s="1"/>
  <c r="A206" i="5"/>
  <c r="A205" i="5"/>
  <c r="A204" i="5"/>
  <c r="A203" i="5"/>
  <c r="A202" i="5"/>
  <c r="J202" i="5" s="1"/>
  <c r="A201" i="5"/>
  <c r="J201" i="5" s="1"/>
  <c r="A200" i="5"/>
  <c r="A199" i="5"/>
  <c r="J199" i="5" s="1"/>
  <c r="U199" i="5" s="1"/>
  <c r="A198" i="5"/>
  <c r="A197" i="5"/>
  <c r="A196" i="5"/>
  <c r="A195" i="5"/>
  <c r="J195" i="5" s="1"/>
  <c r="A194" i="5"/>
  <c r="A193" i="5"/>
  <c r="J193" i="5" s="1"/>
  <c r="A192" i="5"/>
  <c r="M207" i="5"/>
  <c r="L207" i="5" s="1"/>
  <c r="J206" i="5"/>
  <c r="T206" i="5" s="1"/>
  <c r="T205" i="5"/>
  <c r="R205" i="5"/>
  <c r="Q205" i="5"/>
  <c r="J205" i="5"/>
  <c r="S205" i="5" s="1"/>
  <c r="J204" i="5"/>
  <c r="R204" i="5" s="1"/>
  <c r="J203" i="5"/>
  <c r="J200" i="5"/>
  <c r="V200" i="5" s="1"/>
  <c r="W199" i="5"/>
  <c r="J198" i="5"/>
  <c r="J197" i="5"/>
  <c r="S197" i="5" s="1"/>
  <c r="J196" i="5"/>
  <c r="R196" i="5" s="1"/>
  <c r="J194" i="5"/>
  <c r="X194" i="5" s="1"/>
  <c r="J192" i="5"/>
  <c r="K190" i="5"/>
  <c r="M187" i="5"/>
  <c r="L187" i="5"/>
  <c r="K170" i="5"/>
  <c r="M167" i="5"/>
  <c r="L167" i="5" s="1"/>
  <c r="K150" i="5"/>
  <c r="M147" i="5"/>
  <c r="L147" i="5" s="1"/>
  <c r="K130" i="5"/>
  <c r="M127" i="5"/>
  <c r="L127" i="5"/>
  <c r="K110" i="5"/>
  <c r="M107" i="5"/>
  <c r="L107" i="5" s="1"/>
  <c r="K90" i="5"/>
  <c r="M87" i="5"/>
  <c r="L87" i="5" s="1"/>
  <c r="K70" i="5"/>
  <c r="K50" i="5"/>
  <c r="K30" i="5"/>
  <c r="M67" i="5"/>
  <c r="L67" i="5"/>
  <c r="J47" i="5"/>
  <c r="J46" i="5"/>
  <c r="J44" i="5"/>
  <c r="J43" i="5"/>
  <c r="U43" i="5" s="1"/>
  <c r="J42" i="5"/>
  <c r="J41" i="5"/>
  <c r="V41" i="5" s="1"/>
  <c r="J40" i="5"/>
  <c r="U40" i="5" s="1"/>
  <c r="J39" i="5"/>
  <c r="J38" i="5"/>
  <c r="X38" i="5" s="1"/>
  <c r="J36" i="5"/>
  <c r="W36" i="5" s="1"/>
  <c r="J35" i="5"/>
  <c r="W35" i="5" s="1"/>
  <c r="J34" i="5"/>
  <c r="W34" i="5" s="1"/>
  <c r="J33" i="5"/>
  <c r="J32" i="5"/>
  <c r="T32" i="5" s="1"/>
  <c r="J31" i="5"/>
  <c r="T31" i="5" s="1"/>
  <c r="N39" i="5"/>
  <c r="N43" i="5"/>
  <c r="N38" i="5"/>
  <c r="N36" i="5"/>
  <c r="X46" i="5"/>
  <c r="W46" i="5"/>
  <c r="V46" i="5"/>
  <c r="T46" i="5"/>
  <c r="S46" i="5"/>
  <c r="Q46" i="5"/>
  <c r="O46" i="5"/>
  <c r="X44" i="5"/>
  <c r="W44" i="5"/>
  <c r="V44" i="5"/>
  <c r="U44" i="5"/>
  <c r="S44" i="5"/>
  <c r="R44" i="5"/>
  <c r="Q44" i="5"/>
  <c r="O44" i="5"/>
  <c r="X43" i="5"/>
  <c r="W43" i="5"/>
  <c r="V43" i="5"/>
  <c r="T43" i="5"/>
  <c r="S43" i="5"/>
  <c r="R43" i="5"/>
  <c r="Q43" i="5"/>
  <c r="O43" i="5"/>
  <c r="X42" i="5"/>
  <c r="W42" i="5"/>
  <c r="U42" i="5"/>
  <c r="T42" i="5"/>
  <c r="S42" i="5"/>
  <c r="R42" i="5"/>
  <c r="Q41" i="5"/>
  <c r="X40" i="5"/>
  <c r="V40" i="5"/>
  <c r="T40" i="5"/>
  <c r="S40" i="5"/>
  <c r="Q40" i="5"/>
  <c r="O40" i="5"/>
  <c r="W39" i="5"/>
  <c r="V39" i="5"/>
  <c r="O39" i="5"/>
  <c r="V38" i="5"/>
  <c r="U38" i="5"/>
  <c r="T38" i="5"/>
  <c r="S38" i="5"/>
  <c r="R38" i="5"/>
  <c r="Q38" i="5"/>
  <c r="O38" i="5"/>
  <c r="X36" i="5"/>
  <c r="V36" i="5"/>
  <c r="U36" i="5"/>
  <c r="T36" i="5"/>
  <c r="R36" i="5"/>
  <c r="Q36" i="5"/>
  <c r="O36" i="5"/>
  <c r="X35" i="5"/>
  <c r="V35" i="5"/>
  <c r="U35" i="5"/>
  <c r="T35" i="5"/>
  <c r="R35" i="5"/>
  <c r="Q35" i="5"/>
  <c r="O35" i="5"/>
  <c r="X34" i="5"/>
  <c r="V34" i="5"/>
  <c r="U34" i="5"/>
  <c r="T34" i="5"/>
  <c r="S34" i="5"/>
  <c r="R34" i="5"/>
  <c r="Q34" i="5"/>
  <c r="O34" i="5"/>
  <c r="W33" i="5"/>
  <c r="V33" i="5"/>
  <c r="U33" i="5"/>
  <c r="T33" i="5"/>
  <c r="S33" i="5"/>
  <c r="R33" i="5"/>
  <c r="Q33" i="5"/>
  <c r="O33" i="5"/>
  <c r="V32" i="5"/>
  <c r="X31" i="5"/>
  <c r="W31" i="5"/>
  <c r="V31" i="5"/>
  <c r="U31" i="5"/>
  <c r="S31" i="5"/>
  <c r="R31" i="5"/>
  <c r="Q31" i="5"/>
  <c r="P31" i="5"/>
  <c r="O31" i="5"/>
  <c r="M47" i="5"/>
  <c r="L47" i="5" s="1"/>
  <c r="M24" i="5"/>
  <c r="L24" i="5" s="1"/>
  <c r="J24" i="5"/>
  <c r="J23" i="5"/>
  <c r="J22" i="5"/>
  <c r="U22" i="5" s="1"/>
  <c r="J21" i="5"/>
  <c r="J20" i="5"/>
  <c r="U20" i="5" s="1"/>
  <c r="J19" i="5"/>
  <c r="J18" i="5"/>
  <c r="U18" i="5" s="1"/>
  <c r="J17" i="5"/>
  <c r="J16" i="5"/>
  <c r="U16" i="5" s="1"/>
  <c r="J15" i="5"/>
  <c r="J14" i="5"/>
  <c r="U14" i="5" s="1"/>
  <c r="J13" i="5"/>
  <c r="J12" i="5"/>
  <c r="U12" i="5" s="1"/>
  <c r="J11" i="5"/>
  <c r="J10" i="5"/>
  <c r="U10" i="5" s="1"/>
  <c r="J9" i="5"/>
  <c r="J8" i="5"/>
  <c r="U8" i="5" s="1"/>
  <c r="W56" i="6"/>
  <c r="W55" i="6"/>
  <c r="W54" i="6"/>
  <c r="T213" i="1"/>
  <c r="T238" i="1"/>
  <c r="T159" i="1"/>
  <c r="T151" i="1"/>
  <c r="T131" i="1"/>
  <c r="T111" i="1"/>
  <c r="T99" i="1"/>
  <c r="T80" i="1"/>
  <c r="T78" i="1"/>
  <c r="T71" i="1"/>
  <c r="T58" i="1"/>
  <c r="T47" i="1"/>
  <c r="T374" i="1"/>
  <c r="T339" i="1"/>
  <c r="T302" i="1"/>
  <c r="T383" i="1"/>
  <c r="T367" i="1"/>
  <c r="T357" i="1"/>
  <c r="T345" i="1"/>
  <c r="T317" i="1"/>
  <c r="T319" i="1"/>
  <c r="T291" i="1"/>
  <c r="T179" i="1"/>
  <c r="T366" i="1"/>
  <c r="T290" i="1"/>
  <c r="T273" i="1"/>
  <c r="T165" i="1"/>
  <c r="T139" i="1"/>
  <c r="T114" i="1"/>
  <c r="T102" i="1"/>
  <c r="T73" i="1"/>
  <c r="T54" i="1"/>
  <c r="T33" i="1"/>
  <c r="T27" i="1"/>
  <c r="T12" i="1"/>
  <c r="T7" i="1"/>
  <c r="T324" i="1"/>
  <c r="T278" i="1"/>
  <c r="T260" i="1"/>
  <c r="T236" i="1"/>
  <c r="T219" i="1"/>
  <c r="T187" i="1"/>
  <c r="T163" i="1"/>
  <c r="T136" i="1"/>
  <c r="T108" i="1"/>
  <c r="T85" i="1"/>
  <c r="T316" i="1"/>
  <c r="T87" i="1"/>
  <c r="T61" i="1"/>
  <c r="T39" i="1"/>
  <c r="T18" i="1"/>
  <c r="T201" i="1"/>
  <c r="T168" i="1"/>
  <c r="T142" i="1"/>
  <c r="T93" i="1"/>
  <c r="T65" i="1"/>
  <c r="T41" i="1"/>
  <c r="T21" i="1"/>
  <c r="T14" i="1"/>
  <c r="T26" i="1"/>
  <c r="T396" i="1"/>
  <c r="T362" i="1"/>
  <c r="T337" i="1"/>
  <c r="T336" i="1"/>
  <c r="T318" i="1"/>
  <c r="T312" i="1"/>
  <c r="T299" i="1"/>
  <c r="T292" i="1"/>
  <c r="T276" i="1"/>
  <c r="T255" i="1"/>
  <c r="T257" i="1"/>
  <c r="T237" i="1"/>
  <c r="T235" i="1"/>
  <c r="T211" i="1"/>
  <c r="T215" i="1"/>
  <c r="T186" i="1"/>
  <c r="T161" i="1"/>
  <c r="T133" i="1"/>
  <c r="T335" i="1"/>
  <c r="T288" i="1"/>
  <c r="T399" i="1"/>
  <c r="T376" i="1"/>
  <c r="T375" i="1"/>
  <c r="T350" i="1"/>
  <c r="T327" i="1"/>
  <c r="T304" i="1"/>
  <c r="T284" i="1"/>
  <c r="T262" i="1"/>
  <c r="T256" i="1"/>
  <c r="T106" i="1"/>
  <c r="T35" i="1"/>
  <c r="T3" i="1"/>
  <c r="T5" i="1"/>
  <c r="T296" i="1"/>
  <c r="T208" i="1"/>
  <c r="T184" i="1"/>
  <c r="T158" i="1"/>
  <c r="T128" i="1"/>
  <c r="T76" i="1"/>
  <c r="T57" i="1"/>
  <c r="T31" i="1"/>
  <c r="T371" i="1"/>
  <c r="T340" i="1"/>
  <c r="T283" i="1"/>
  <c r="T279" i="1"/>
  <c r="T266" i="1"/>
  <c r="T261" i="1"/>
  <c r="T246" i="1"/>
  <c r="T241" i="1"/>
  <c r="T221" i="1"/>
  <c r="T185" i="1"/>
  <c r="T145" i="1"/>
  <c r="T119" i="1"/>
  <c r="T44" i="1"/>
  <c r="T38" i="1"/>
  <c r="T297" i="1"/>
  <c r="T334" i="1"/>
  <c r="T310" i="1"/>
  <c r="T234" i="1"/>
  <c r="T110" i="1"/>
  <c r="T123" i="1"/>
  <c r="T369" i="1"/>
  <c r="T107" i="1"/>
  <c r="T81" i="1"/>
  <c r="T352" i="1"/>
  <c r="T329" i="1"/>
  <c r="T306" i="1"/>
  <c r="T271" i="1"/>
  <c r="T249" i="1"/>
  <c r="T229" i="1"/>
  <c r="T212" i="1"/>
  <c r="T200" i="1"/>
  <c r="T176" i="1"/>
  <c r="T16" i="1"/>
  <c r="T397" i="1"/>
  <c r="T393" i="1"/>
  <c r="T349" i="1"/>
  <c r="T326" i="1"/>
  <c r="T305" i="1"/>
  <c r="T285" i="1"/>
  <c r="T264" i="1"/>
  <c r="T243" i="1"/>
  <c r="T141" i="1"/>
  <c r="T116" i="1"/>
  <c r="T94" i="1"/>
  <c r="T67" i="1"/>
  <c r="T43" i="1"/>
  <c r="T40" i="1"/>
  <c r="T23" i="1"/>
  <c r="T19" i="1"/>
  <c r="T394" i="1"/>
  <c r="T372" i="1"/>
  <c r="T321" i="1"/>
  <c r="T46" i="1"/>
  <c r="T244" i="1"/>
  <c r="T170" i="1"/>
  <c r="T152" i="1"/>
  <c r="T144" i="1"/>
  <c r="T103" i="1"/>
  <c r="T84" i="1"/>
  <c r="T74" i="1"/>
  <c r="T51" i="1"/>
  <c r="T50" i="1"/>
  <c r="T37" i="1"/>
  <c r="T28" i="1"/>
  <c r="T10" i="1"/>
  <c r="T239" i="1"/>
  <c r="T216" i="1"/>
  <c r="T347" i="1"/>
  <c r="T252" i="1"/>
  <c r="T231" i="1"/>
  <c r="T135" i="1"/>
  <c r="T274" i="1"/>
  <c r="T240" i="1"/>
  <c r="T220" i="1"/>
  <c r="T191" i="1"/>
  <c r="T300" i="1"/>
  <c r="T6" i="1"/>
  <c r="T162" i="1"/>
  <c r="T298" i="1"/>
  <c r="T89" i="1"/>
  <c r="T62" i="1"/>
  <c r="T338" i="1"/>
  <c r="T294" i="1"/>
  <c r="T218" i="1"/>
  <c r="T272" i="1"/>
  <c r="T251" i="1"/>
  <c r="T275" i="1"/>
  <c r="T225" i="1"/>
  <c r="T195" i="1"/>
  <c r="T178" i="1"/>
  <c r="T149" i="1"/>
  <c r="T282" i="1"/>
  <c r="T259" i="1"/>
  <c r="T98" i="1"/>
  <c r="T254" i="1"/>
  <c r="T233" i="1"/>
  <c r="T227" i="1"/>
  <c r="T365" i="1"/>
  <c r="T342" i="1"/>
  <c r="T315" i="1"/>
  <c r="T379" i="1"/>
  <c r="T354" i="1"/>
  <c r="T150" i="1"/>
  <c r="T122" i="1"/>
  <c r="T113" i="1"/>
  <c r="T96" i="1"/>
  <c r="T20" i="1"/>
  <c r="T368" i="1"/>
  <c r="T118" i="1"/>
  <c r="T92" i="1"/>
  <c r="T2" i="1"/>
  <c r="T323" i="1"/>
  <c r="T192" i="1"/>
  <c r="T167" i="1"/>
  <c r="T402" i="1"/>
  <c r="T381" i="1"/>
  <c r="T358" i="1"/>
  <c r="T333" i="1"/>
  <c r="T314" i="1"/>
  <c r="T308" i="1"/>
  <c r="T253" i="1"/>
  <c r="T232" i="1"/>
  <c r="T206" i="1"/>
  <c r="T197" i="1"/>
  <c r="T109" i="1"/>
  <c r="T75" i="1"/>
  <c r="T70" i="1"/>
  <c r="T56" i="1"/>
  <c r="T30" i="1"/>
  <c r="T17" i="1"/>
  <c r="T15" i="1"/>
  <c r="T313" i="1"/>
  <c r="T204" i="1"/>
  <c r="T343" i="1"/>
  <c r="T202" i="1"/>
  <c r="T171" i="1"/>
  <c r="T154" i="1"/>
  <c r="T125" i="1"/>
  <c r="T157" i="1"/>
  <c r="T127" i="1"/>
  <c r="T287" i="1"/>
  <c r="T190" i="1"/>
  <c r="T203" i="1"/>
  <c r="T181" i="1"/>
  <c r="T265" i="1"/>
  <c r="T245" i="1"/>
  <c r="T226" i="1"/>
  <c r="T223" i="1"/>
  <c r="T194" i="1"/>
  <c r="T174" i="1"/>
  <c r="T124" i="1"/>
  <c r="T69" i="1"/>
  <c r="T52" i="1"/>
  <c r="T45" i="1"/>
  <c r="T295" i="1"/>
  <c r="T182" i="1"/>
  <c r="T64" i="1"/>
  <c r="T188" i="1"/>
  <c r="T156" i="1"/>
  <c r="T126" i="1"/>
  <c r="T146" i="1"/>
  <c r="T129" i="1"/>
  <c r="T104" i="1"/>
  <c r="T270" i="1"/>
  <c r="T172" i="1"/>
  <c r="T406" i="1"/>
  <c r="T398" i="1"/>
  <c r="T382" i="1"/>
  <c r="T280" i="1"/>
  <c r="T198" i="1"/>
  <c r="T173" i="1"/>
  <c r="T4" i="1"/>
  <c r="T29" i="1"/>
  <c r="T11" i="1"/>
  <c r="T384" i="1"/>
  <c r="T293" i="1"/>
  <c r="T267" i="1"/>
  <c r="T248" i="1"/>
  <c r="T196" i="1"/>
  <c r="T132" i="1"/>
  <c r="T105" i="1"/>
  <c r="T79" i="1"/>
  <c r="T55" i="1"/>
  <c r="T34" i="1"/>
  <c r="T13" i="1"/>
  <c r="T100" i="1"/>
  <c r="T72" i="1"/>
  <c r="T404" i="1"/>
  <c r="T400" i="1"/>
  <c r="T385" i="1"/>
  <c r="T332" i="1"/>
  <c r="T205" i="1"/>
  <c r="T121" i="1"/>
  <c r="T380" i="1"/>
  <c r="T377" i="1"/>
  <c r="T351" i="1"/>
  <c r="T320" i="1"/>
  <c r="T303" i="1"/>
  <c r="T286" i="1"/>
  <c r="T281" i="1"/>
  <c r="T277" i="1"/>
  <c r="T242" i="1"/>
  <c r="T222" i="1"/>
  <c r="T166" i="1"/>
  <c r="T86" i="1"/>
  <c r="T311" i="1"/>
  <c r="T214" i="1"/>
  <c r="T189" i="1"/>
  <c r="T164" i="1"/>
  <c r="T160" i="1"/>
  <c r="T193" i="1"/>
  <c r="T378" i="1"/>
  <c r="T361" i="1"/>
  <c r="T353" i="1"/>
  <c r="T140" i="1"/>
  <c r="T115" i="1"/>
  <c r="T90" i="1"/>
  <c r="T82" i="1"/>
  <c r="T68" i="1"/>
  <c r="T63" i="1"/>
  <c r="T25" i="1"/>
  <c r="T24" i="1"/>
  <c r="T356" i="1"/>
  <c r="T331" i="1"/>
  <c r="T207" i="1"/>
  <c r="T77" i="1"/>
  <c r="T348" i="1"/>
  <c r="T325" i="1"/>
  <c r="T289" i="1"/>
  <c r="T268" i="1"/>
  <c r="T247" i="1"/>
  <c r="T228" i="1"/>
  <c r="T199" i="1"/>
  <c r="T180" i="1"/>
  <c r="T153" i="1"/>
  <c r="T148" i="1"/>
  <c r="T147" i="1"/>
  <c r="T137" i="1"/>
  <c r="T53" i="1"/>
  <c r="T250" i="1"/>
  <c r="T230" i="1"/>
  <c r="T59" i="1"/>
  <c r="T183" i="1"/>
  <c r="T328" i="1"/>
  <c r="T224" i="1"/>
  <c r="T217" i="1"/>
  <c r="T8" i="1"/>
  <c r="T112" i="1"/>
  <c r="T88" i="1"/>
  <c r="T130" i="1"/>
  <c r="T346" i="1"/>
  <c r="T330" i="1"/>
  <c r="T389" i="1"/>
  <c r="T95" i="1"/>
  <c r="T66" i="1"/>
  <c r="T155" i="1"/>
  <c r="T386" i="1"/>
  <c r="T175" i="1"/>
  <c r="T307" i="1"/>
  <c r="T22" i="1"/>
  <c r="T101" i="1"/>
  <c r="T210" i="1"/>
  <c r="T177" i="1"/>
  <c r="T359" i="1"/>
  <c r="T48" i="1"/>
  <c r="T355" i="1"/>
  <c r="T309" i="1"/>
  <c r="T263" i="1"/>
  <c r="T258" i="1"/>
  <c r="T120" i="1"/>
  <c r="T269" i="1"/>
  <c r="T138" i="1"/>
  <c r="T60" i="1"/>
  <c r="T32" i="1"/>
  <c r="T209" i="1"/>
  <c r="T42" i="1"/>
  <c r="T169" i="1"/>
  <c r="T143" i="1"/>
  <c r="T134" i="1"/>
  <c r="T117" i="1"/>
  <c r="T97" i="1"/>
  <c r="T91" i="1"/>
  <c r="T83" i="1"/>
  <c r="T49" i="1"/>
  <c r="T36" i="1"/>
  <c r="T9" i="1"/>
  <c r="S213" i="1"/>
  <c r="R213" i="1"/>
  <c r="Q213" i="1"/>
  <c r="P213" i="1"/>
  <c r="O213" i="1"/>
  <c r="S238" i="1"/>
  <c r="R238" i="1"/>
  <c r="Q238" i="1"/>
  <c r="P238" i="1"/>
  <c r="O238" i="1"/>
  <c r="S159" i="1"/>
  <c r="R159" i="1"/>
  <c r="Q159" i="1"/>
  <c r="P159" i="1"/>
  <c r="O159" i="1"/>
  <c r="S151" i="1"/>
  <c r="R151" i="1"/>
  <c r="Q151" i="1"/>
  <c r="P151" i="1"/>
  <c r="O151" i="1"/>
  <c r="S131" i="1"/>
  <c r="R131" i="1"/>
  <c r="Q131" i="1"/>
  <c r="P131" i="1"/>
  <c r="O131" i="1"/>
  <c r="S111" i="1"/>
  <c r="R111" i="1"/>
  <c r="Q111" i="1"/>
  <c r="P111" i="1"/>
  <c r="O111" i="1"/>
  <c r="S99" i="1"/>
  <c r="R99" i="1"/>
  <c r="Q99" i="1"/>
  <c r="P99" i="1"/>
  <c r="O99" i="1"/>
  <c r="S80" i="1"/>
  <c r="R80" i="1"/>
  <c r="Q80" i="1"/>
  <c r="P80" i="1"/>
  <c r="O80" i="1"/>
  <c r="S78" i="1"/>
  <c r="R78" i="1"/>
  <c r="Q78" i="1"/>
  <c r="P78" i="1"/>
  <c r="O78" i="1"/>
  <c r="S71" i="1"/>
  <c r="R71" i="1"/>
  <c r="Q71" i="1"/>
  <c r="P71" i="1"/>
  <c r="O71" i="1"/>
  <c r="S58" i="1"/>
  <c r="R58" i="1"/>
  <c r="Q58" i="1"/>
  <c r="P58" i="1"/>
  <c r="O58" i="1"/>
  <c r="S47" i="1"/>
  <c r="R47" i="1"/>
  <c r="Q47" i="1"/>
  <c r="P47" i="1"/>
  <c r="O47" i="1"/>
  <c r="S374" i="1"/>
  <c r="R374" i="1"/>
  <c r="Q374" i="1"/>
  <c r="P374" i="1"/>
  <c r="O374" i="1"/>
  <c r="S339" i="1"/>
  <c r="R339" i="1"/>
  <c r="Q339" i="1"/>
  <c r="P339" i="1"/>
  <c r="O339" i="1"/>
  <c r="S302" i="1"/>
  <c r="R302" i="1"/>
  <c r="Q302" i="1"/>
  <c r="P302" i="1"/>
  <c r="O302" i="1"/>
  <c r="S383" i="1"/>
  <c r="R383" i="1"/>
  <c r="Q383" i="1"/>
  <c r="P383" i="1"/>
  <c r="O383" i="1"/>
  <c r="S367" i="1"/>
  <c r="R367" i="1"/>
  <c r="Q367" i="1"/>
  <c r="P367" i="1"/>
  <c r="O367" i="1"/>
  <c r="S357" i="1"/>
  <c r="R357" i="1"/>
  <c r="Q357" i="1"/>
  <c r="P357" i="1"/>
  <c r="O357" i="1"/>
  <c r="S345" i="1"/>
  <c r="R345" i="1"/>
  <c r="Q345" i="1"/>
  <c r="P345" i="1"/>
  <c r="O345" i="1"/>
  <c r="S317" i="1"/>
  <c r="R317" i="1"/>
  <c r="Q317" i="1"/>
  <c r="P317" i="1"/>
  <c r="O317" i="1"/>
  <c r="S319" i="1"/>
  <c r="R319" i="1"/>
  <c r="Q319" i="1"/>
  <c r="P319" i="1"/>
  <c r="O319" i="1"/>
  <c r="S291" i="1"/>
  <c r="R291" i="1"/>
  <c r="Q291" i="1"/>
  <c r="P291" i="1"/>
  <c r="O291" i="1"/>
  <c r="S179" i="1"/>
  <c r="R179" i="1"/>
  <c r="Q179" i="1"/>
  <c r="P179" i="1"/>
  <c r="O179" i="1"/>
  <c r="S366" i="1"/>
  <c r="R366" i="1"/>
  <c r="Q366" i="1"/>
  <c r="P366" i="1"/>
  <c r="O366" i="1"/>
  <c r="S290" i="1"/>
  <c r="R290" i="1"/>
  <c r="Q290" i="1"/>
  <c r="P290" i="1"/>
  <c r="O290" i="1"/>
  <c r="S273" i="1"/>
  <c r="R273" i="1"/>
  <c r="Q273" i="1"/>
  <c r="P273" i="1"/>
  <c r="O273" i="1"/>
  <c r="S165" i="1"/>
  <c r="R165" i="1"/>
  <c r="Q165" i="1"/>
  <c r="P165" i="1"/>
  <c r="O165" i="1"/>
  <c r="S139" i="1"/>
  <c r="R139" i="1"/>
  <c r="Q139" i="1"/>
  <c r="P139" i="1"/>
  <c r="O139" i="1"/>
  <c r="S114" i="1"/>
  <c r="R114" i="1"/>
  <c r="Q114" i="1"/>
  <c r="P114" i="1"/>
  <c r="O114" i="1"/>
  <c r="S102" i="1"/>
  <c r="R102" i="1"/>
  <c r="Q102" i="1"/>
  <c r="P102" i="1"/>
  <c r="O102" i="1"/>
  <c r="S73" i="1"/>
  <c r="R73" i="1"/>
  <c r="Q73" i="1"/>
  <c r="P73" i="1"/>
  <c r="O73" i="1"/>
  <c r="S54" i="1"/>
  <c r="R54" i="1"/>
  <c r="Q54" i="1"/>
  <c r="P54" i="1"/>
  <c r="O54" i="1"/>
  <c r="S33" i="1"/>
  <c r="R33" i="1"/>
  <c r="Q33" i="1"/>
  <c r="P33" i="1"/>
  <c r="O33" i="1"/>
  <c r="S27" i="1"/>
  <c r="R27" i="1"/>
  <c r="Q27" i="1"/>
  <c r="P27" i="1"/>
  <c r="O27" i="1"/>
  <c r="S12" i="1"/>
  <c r="R12" i="1"/>
  <c r="Q12" i="1"/>
  <c r="P12" i="1"/>
  <c r="O12" i="1"/>
  <c r="S7" i="1"/>
  <c r="R7" i="1"/>
  <c r="Q7" i="1"/>
  <c r="P7" i="1"/>
  <c r="O7" i="1"/>
  <c r="S324" i="1"/>
  <c r="R324" i="1"/>
  <c r="Q324" i="1"/>
  <c r="P324" i="1"/>
  <c r="O324" i="1"/>
  <c r="S278" i="1"/>
  <c r="R278" i="1"/>
  <c r="Q278" i="1"/>
  <c r="P278" i="1"/>
  <c r="O278" i="1"/>
  <c r="S260" i="1"/>
  <c r="R260" i="1"/>
  <c r="Q260" i="1"/>
  <c r="P260" i="1"/>
  <c r="O260" i="1"/>
  <c r="S236" i="1"/>
  <c r="R236" i="1"/>
  <c r="Q236" i="1"/>
  <c r="P236" i="1"/>
  <c r="O236" i="1"/>
  <c r="S219" i="1"/>
  <c r="R219" i="1"/>
  <c r="Q219" i="1"/>
  <c r="P219" i="1"/>
  <c r="O219" i="1"/>
  <c r="S187" i="1"/>
  <c r="R187" i="1"/>
  <c r="Q187" i="1"/>
  <c r="P187" i="1"/>
  <c r="O187" i="1"/>
  <c r="S163" i="1"/>
  <c r="R163" i="1"/>
  <c r="Q163" i="1"/>
  <c r="P163" i="1"/>
  <c r="O163" i="1"/>
  <c r="S136" i="1"/>
  <c r="R136" i="1"/>
  <c r="Q136" i="1"/>
  <c r="P136" i="1"/>
  <c r="O136" i="1"/>
  <c r="S108" i="1"/>
  <c r="R108" i="1"/>
  <c r="Q108" i="1"/>
  <c r="P108" i="1"/>
  <c r="O108" i="1"/>
  <c r="S85" i="1"/>
  <c r="R85" i="1"/>
  <c r="Q85" i="1"/>
  <c r="P85" i="1"/>
  <c r="O85" i="1"/>
  <c r="S316" i="1"/>
  <c r="R316" i="1"/>
  <c r="Q316" i="1"/>
  <c r="P316" i="1"/>
  <c r="O316" i="1"/>
  <c r="S87" i="1"/>
  <c r="R87" i="1"/>
  <c r="Q87" i="1"/>
  <c r="P87" i="1"/>
  <c r="O87" i="1"/>
  <c r="S61" i="1"/>
  <c r="R61" i="1"/>
  <c r="Q61" i="1"/>
  <c r="P61" i="1"/>
  <c r="O61" i="1"/>
  <c r="S39" i="1"/>
  <c r="R39" i="1"/>
  <c r="Q39" i="1"/>
  <c r="P39" i="1"/>
  <c r="O39" i="1"/>
  <c r="S18" i="1"/>
  <c r="R18" i="1"/>
  <c r="Q18" i="1"/>
  <c r="P18" i="1"/>
  <c r="O18" i="1"/>
  <c r="S201" i="1"/>
  <c r="R201" i="1"/>
  <c r="Q201" i="1"/>
  <c r="P201" i="1"/>
  <c r="O201" i="1"/>
  <c r="S168" i="1"/>
  <c r="R168" i="1"/>
  <c r="Q168" i="1"/>
  <c r="P168" i="1"/>
  <c r="O168" i="1"/>
  <c r="S142" i="1"/>
  <c r="R142" i="1"/>
  <c r="Q142" i="1"/>
  <c r="P142" i="1"/>
  <c r="O142" i="1"/>
  <c r="S93" i="1"/>
  <c r="R93" i="1"/>
  <c r="Q93" i="1"/>
  <c r="P93" i="1"/>
  <c r="O93" i="1"/>
  <c r="S65" i="1"/>
  <c r="R65" i="1"/>
  <c r="Q65" i="1"/>
  <c r="P65" i="1"/>
  <c r="O65" i="1"/>
  <c r="S41" i="1"/>
  <c r="R41" i="1"/>
  <c r="Q41" i="1"/>
  <c r="P41" i="1"/>
  <c r="O41" i="1"/>
  <c r="S21" i="1"/>
  <c r="R21" i="1"/>
  <c r="Q21" i="1"/>
  <c r="P21" i="1"/>
  <c r="O21" i="1"/>
  <c r="S14" i="1"/>
  <c r="R14" i="1"/>
  <c r="Q14" i="1"/>
  <c r="P14" i="1"/>
  <c r="O14" i="1"/>
  <c r="S26" i="1"/>
  <c r="R26" i="1"/>
  <c r="Q26" i="1"/>
  <c r="P26" i="1"/>
  <c r="O26" i="1"/>
  <c r="S396" i="1"/>
  <c r="R396" i="1"/>
  <c r="Q396" i="1"/>
  <c r="P396" i="1"/>
  <c r="O396" i="1"/>
  <c r="S362" i="1"/>
  <c r="R362" i="1"/>
  <c r="Q362" i="1"/>
  <c r="P362" i="1"/>
  <c r="O362" i="1"/>
  <c r="S337" i="1"/>
  <c r="R337" i="1"/>
  <c r="Q337" i="1"/>
  <c r="P337" i="1"/>
  <c r="O337" i="1"/>
  <c r="S336" i="1"/>
  <c r="R336" i="1"/>
  <c r="Q336" i="1"/>
  <c r="P336" i="1"/>
  <c r="O336" i="1"/>
  <c r="S318" i="1"/>
  <c r="R318" i="1"/>
  <c r="Q318" i="1"/>
  <c r="P318" i="1"/>
  <c r="O318" i="1"/>
  <c r="S312" i="1"/>
  <c r="R312" i="1"/>
  <c r="Q312" i="1"/>
  <c r="P312" i="1"/>
  <c r="O312" i="1"/>
  <c r="S299" i="1"/>
  <c r="R299" i="1"/>
  <c r="Q299" i="1"/>
  <c r="P299" i="1"/>
  <c r="O299" i="1"/>
  <c r="S292" i="1"/>
  <c r="R292" i="1"/>
  <c r="Q292" i="1"/>
  <c r="P292" i="1"/>
  <c r="O292" i="1"/>
  <c r="S276" i="1"/>
  <c r="R276" i="1"/>
  <c r="Q276" i="1"/>
  <c r="P276" i="1"/>
  <c r="O276" i="1"/>
  <c r="S255" i="1"/>
  <c r="R255" i="1"/>
  <c r="Q255" i="1"/>
  <c r="P255" i="1"/>
  <c r="O255" i="1"/>
  <c r="S257" i="1"/>
  <c r="R257" i="1"/>
  <c r="Q257" i="1"/>
  <c r="P257" i="1"/>
  <c r="O257" i="1"/>
  <c r="S237" i="1"/>
  <c r="R237" i="1"/>
  <c r="Q237" i="1"/>
  <c r="P237" i="1"/>
  <c r="O237" i="1"/>
  <c r="S235" i="1"/>
  <c r="R235" i="1"/>
  <c r="Q235" i="1"/>
  <c r="P235" i="1"/>
  <c r="O235" i="1"/>
  <c r="S211" i="1"/>
  <c r="R211" i="1"/>
  <c r="Q211" i="1"/>
  <c r="P211" i="1"/>
  <c r="O211" i="1"/>
  <c r="S215" i="1"/>
  <c r="R215" i="1"/>
  <c r="Q215" i="1"/>
  <c r="P215" i="1"/>
  <c r="O215" i="1"/>
  <c r="S186" i="1"/>
  <c r="R186" i="1"/>
  <c r="Q186" i="1"/>
  <c r="P186" i="1"/>
  <c r="O186" i="1"/>
  <c r="S161" i="1"/>
  <c r="R161" i="1"/>
  <c r="Q161" i="1"/>
  <c r="P161" i="1"/>
  <c r="O161" i="1"/>
  <c r="S133" i="1"/>
  <c r="R133" i="1"/>
  <c r="Q133" i="1"/>
  <c r="P133" i="1"/>
  <c r="O133" i="1"/>
  <c r="S335" i="1"/>
  <c r="R335" i="1"/>
  <c r="Q335" i="1"/>
  <c r="P335" i="1"/>
  <c r="O335" i="1"/>
  <c r="S288" i="1"/>
  <c r="R288" i="1"/>
  <c r="Q288" i="1"/>
  <c r="P288" i="1"/>
  <c r="O288" i="1"/>
  <c r="S399" i="1"/>
  <c r="R399" i="1"/>
  <c r="Q399" i="1"/>
  <c r="P399" i="1"/>
  <c r="O399" i="1"/>
  <c r="S376" i="1"/>
  <c r="R376" i="1"/>
  <c r="Q376" i="1"/>
  <c r="P376" i="1"/>
  <c r="O376" i="1"/>
  <c r="S375" i="1"/>
  <c r="R375" i="1"/>
  <c r="Q375" i="1"/>
  <c r="P375" i="1"/>
  <c r="O375" i="1"/>
  <c r="S350" i="1"/>
  <c r="R350" i="1"/>
  <c r="Q350" i="1"/>
  <c r="P350" i="1"/>
  <c r="O350" i="1"/>
  <c r="S327" i="1"/>
  <c r="R327" i="1"/>
  <c r="Q327" i="1"/>
  <c r="P327" i="1"/>
  <c r="O327" i="1"/>
  <c r="S304" i="1"/>
  <c r="R304" i="1"/>
  <c r="Q304" i="1"/>
  <c r="P304" i="1"/>
  <c r="O304" i="1"/>
  <c r="S284" i="1"/>
  <c r="R284" i="1"/>
  <c r="Q284" i="1"/>
  <c r="P284" i="1"/>
  <c r="O284" i="1"/>
  <c r="S262" i="1"/>
  <c r="R262" i="1"/>
  <c r="Q262" i="1"/>
  <c r="P262" i="1"/>
  <c r="O262" i="1"/>
  <c r="S256" i="1"/>
  <c r="R256" i="1"/>
  <c r="Q256" i="1"/>
  <c r="P256" i="1"/>
  <c r="O256" i="1"/>
  <c r="S106" i="1"/>
  <c r="R106" i="1"/>
  <c r="Q106" i="1"/>
  <c r="P106" i="1"/>
  <c r="O106" i="1"/>
  <c r="S35" i="1"/>
  <c r="R35" i="1"/>
  <c r="Q35" i="1"/>
  <c r="P35" i="1"/>
  <c r="O35" i="1"/>
  <c r="S3" i="1"/>
  <c r="R3" i="1"/>
  <c r="Q3" i="1"/>
  <c r="P3" i="1"/>
  <c r="O3" i="1"/>
  <c r="S5" i="1"/>
  <c r="R5" i="1"/>
  <c r="Q5" i="1"/>
  <c r="P5" i="1"/>
  <c r="O5" i="1"/>
  <c r="S296" i="1"/>
  <c r="R296" i="1"/>
  <c r="Q296" i="1"/>
  <c r="P296" i="1"/>
  <c r="O296" i="1"/>
  <c r="S208" i="1"/>
  <c r="R208" i="1"/>
  <c r="Q208" i="1"/>
  <c r="P208" i="1"/>
  <c r="O208" i="1"/>
  <c r="S184" i="1"/>
  <c r="R184" i="1"/>
  <c r="Q184" i="1"/>
  <c r="P184" i="1"/>
  <c r="O184" i="1"/>
  <c r="S158" i="1"/>
  <c r="R158" i="1"/>
  <c r="Q158" i="1"/>
  <c r="P158" i="1"/>
  <c r="O158" i="1"/>
  <c r="S128" i="1"/>
  <c r="R128" i="1"/>
  <c r="Q128" i="1"/>
  <c r="P128" i="1"/>
  <c r="O128" i="1"/>
  <c r="S76" i="1"/>
  <c r="R76" i="1"/>
  <c r="Q76" i="1"/>
  <c r="P76" i="1"/>
  <c r="O76" i="1"/>
  <c r="S57" i="1"/>
  <c r="R57" i="1"/>
  <c r="Q57" i="1"/>
  <c r="P57" i="1"/>
  <c r="O57" i="1"/>
  <c r="S31" i="1"/>
  <c r="R31" i="1"/>
  <c r="Q31" i="1"/>
  <c r="P31" i="1"/>
  <c r="O31" i="1"/>
  <c r="S371" i="1"/>
  <c r="R371" i="1"/>
  <c r="Q371" i="1"/>
  <c r="P371" i="1"/>
  <c r="O371" i="1"/>
  <c r="S340" i="1"/>
  <c r="R340" i="1"/>
  <c r="Q340" i="1"/>
  <c r="P340" i="1"/>
  <c r="O340" i="1"/>
  <c r="S283" i="1"/>
  <c r="R283" i="1"/>
  <c r="Q283" i="1"/>
  <c r="P283" i="1"/>
  <c r="O283" i="1"/>
  <c r="S279" i="1"/>
  <c r="R279" i="1"/>
  <c r="Q279" i="1"/>
  <c r="P279" i="1"/>
  <c r="O279" i="1"/>
  <c r="S266" i="1"/>
  <c r="R266" i="1"/>
  <c r="Q266" i="1"/>
  <c r="P266" i="1"/>
  <c r="O266" i="1"/>
  <c r="S261" i="1"/>
  <c r="R261" i="1"/>
  <c r="Q261" i="1"/>
  <c r="P261" i="1"/>
  <c r="O261" i="1"/>
  <c r="S246" i="1"/>
  <c r="R246" i="1"/>
  <c r="Q246" i="1"/>
  <c r="P246" i="1"/>
  <c r="O246" i="1"/>
  <c r="S241" i="1"/>
  <c r="R241" i="1"/>
  <c r="Q241" i="1"/>
  <c r="P241" i="1"/>
  <c r="O241" i="1"/>
  <c r="S221" i="1"/>
  <c r="R221" i="1"/>
  <c r="Q221" i="1"/>
  <c r="P221" i="1"/>
  <c r="O221" i="1"/>
  <c r="S185" i="1"/>
  <c r="R185" i="1"/>
  <c r="Q185" i="1"/>
  <c r="P185" i="1"/>
  <c r="O185" i="1"/>
  <c r="S145" i="1"/>
  <c r="R145" i="1"/>
  <c r="Q145" i="1"/>
  <c r="P145" i="1"/>
  <c r="O145" i="1"/>
  <c r="S119" i="1"/>
  <c r="R119" i="1"/>
  <c r="Q119" i="1"/>
  <c r="P119" i="1"/>
  <c r="O119" i="1"/>
  <c r="S44" i="1"/>
  <c r="R44" i="1"/>
  <c r="Q44" i="1"/>
  <c r="P44" i="1"/>
  <c r="O44" i="1"/>
  <c r="S38" i="1"/>
  <c r="R38" i="1"/>
  <c r="Q38" i="1"/>
  <c r="P38" i="1"/>
  <c r="O38" i="1"/>
  <c r="S297" i="1"/>
  <c r="R297" i="1"/>
  <c r="Q297" i="1"/>
  <c r="P297" i="1"/>
  <c r="O297" i="1"/>
  <c r="S334" i="1"/>
  <c r="R334" i="1"/>
  <c r="Q334" i="1"/>
  <c r="P334" i="1"/>
  <c r="O334" i="1"/>
  <c r="S310" i="1"/>
  <c r="R310" i="1"/>
  <c r="Q310" i="1"/>
  <c r="P310" i="1"/>
  <c r="O310" i="1"/>
  <c r="S234" i="1"/>
  <c r="R234" i="1"/>
  <c r="Q234" i="1"/>
  <c r="P234" i="1"/>
  <c r="O234" i="1"/>
  <c r="S110" i="1"/>
  <c r="R110" i="1"/>
  <c r="Q110" i="1"/>
  <c r="P110" i="1"/>
  <c r="O110" i="1"/>
  <c r="S123" i="1"/>
  <c r="R123" i="1"/>
  <c r="Q123" i="1"/>
  <c r="P123" i="1"/>
  <c r="O123" i="1"/>
  <c r="S369" i="1"/>
  <c r="R369" i="1"/>
  <c r="Q369" i="1"/>
  <c r="P369" i="1"/>
  <c r="O369" i="1"/>
  <c r="S107" i="1"/>
  <c r="R107" i="1"/>
  <c r="Q107" i="1"/>
  <c r="P107" i="1"/>
  <c r="O107" i="1"/>
  <c r="S81" i="1"/>
  <c r="R81" i="1"/>
  <c r="Q81" i="1"/>
  <c r="P81" i="1"/>
  <c r="O81" i="1"/>
  <c r="S352" i="1"/>
  <c r="R352" i="1"/>
  <c r="Q352" i="1"/>
  <c r="P352" i="1"/>
  <c r="O352" i="1"/>
  <c r="S329" i="1"/>
  <c r="R329" i="1"/>
  <c r="Q329" i="1"/>
  <c r="P329" i="1"/>
  <c r="O329" i="1"/>
  <c r="S306" i="1"/>
  <c r="R306" i="1"/>
  <c r="Q306" i="1"/>
  <c r="P306" i="1"/>
  <c r="O306" i="1"/>
  <c r="S271" i="1"/>
  <c r="R271" i="1"/>
  <c r="Q271" i="1"/>
  <c r="P271" i="1"/>
  <c r="O271" i="1"/>
  <c r="S249" i="1"/>
  <c r="R249" i="1"/>
  <c r="Q249" i="1"/>
  <c r="P249" i="1"/>
  <c r="O249" i="1"/>
  <c r="S229" i="1"/>
  <c r="R229" i="1"/>
  <c r="Q229" i="1"/>
  <c r="P229" i="1"/>
  <c r="O229" i="1"/>
  <c r="S212" i="1"/>
  <c r="R212" i="1"/>
  <c r="Q212" i="1"/>
  <c r="P212" i="1"/>
  <c r="O212" i="1"/>
  <c r="S200" i="1"/>
  <c r="R200" i="1"/>
  <c r="Q200" i="1"/>
  <c r="P200" i="1"/>
  <c r="O200" i="1"/>
  <c r="S176" i="1"/>
  <c r="R176" i="1"/>
  <c r="Q176" i="1"/>
  <c r="P176" i="1"/>
  <c r="O176" i="1"/>
  <c r="S16" i="1"/>
  <c r="R16" i="1"/>
  <c r="Q16" i="1"/>
  <c r="P16" i="1"/>
  <c r="O16" i="1"/>
  <c r="S397" i="1"/>
  <c r="R397" i="1"/>
  <c r="Q397" i="1"/>
  <c r="P397" i="1"/>
  <c r="O397" i="1"/>
  <c r="S393" i="1"/>
  <c r="R393" i="1"/>
  <c r="Q393" i="1"/>
  <c r="P393" i="1"/>
  <c r="O393" i="1"/>
  <c r="S349" i="1"/>
  <c r="R349" i="1"/>
  <c r="Q349" i="1"/>
  <c r="P349" i="1"/>
  <c r="O349" i="1"/>
  <c r="S326" i="1"/>
  <c r="R326" i="1"/>
  <c r="Q326" i="1"/>
  <c r="P326" i="1"/>
  <c r="O326" i="1"/>
  <c r="S305" i="1"/>
  <c r="R305" i="1"/>
  <c r="Q305" i="1"/>
  <c r="P305" i="1"/>
  <c r="O305" i="1"/>
  <c r="S285" i="1"/>
  <c r="R285" i="1"/>
  <c r="Q285" i="1"/>
  <c r="P285" i="1"/>
  <c r="O285" i="1"/>
  <c r="S264" i="1"/>
  <c r="R264" i="1"/>
  <c r="Q264" i="1"/>
  <c r="P264" i="1"/>
  <c r="O264" i="1"/>
  <c r="S243" i="1"/>
  <c r="R243" i="1"/>
  <c r="Q243" i="1"/>
  <c r="P243" i="1"/>
  <c r="O243" i="1"/>
  <c r="S141" i="1"/>
  <c r="R141" i="1"/>
  <c r="Q141" i="1"/>
  <c r="P141" i="1"/>
  <c r="O141" i="1"/>
  <c r="S116" i="1"/>
  <c r="R116" i="1"/>
  <c r="Q116" i="1"/>
  <c r="P116" i="1"/>
  <c r="O116" i="1"/>
  <c r="S94" i="1"/>
  <c r="R94" i="1"/>
  <c r="Q94" i="1"/>
  <c r="P94" i="1"/>
  <c r="O94" i="1"/>
  <c r="S67" i="1"/>
  <c r="R67" i="1"/>
  <c r="Q67" i="1"/>
  <c r="P67" i="1"/>
  <c r="O67" i="1"/>
  <c r="S43" i="1"/>
  <c r="R43" i="1"/>
  <c r="Q43" i="1"/>
  <c r="P43" i="1"/>
  <c r="O43" i="1"/>
  <c r="S40" i="1"/>
  <c r="R40" i="1"/>
  <c r="Q40" i="1"/>
  <c r="P40" i="1"/>
  <c r="O40" i="1"/>
  <c r="S23" i="1"/>
  <c r="R23" i="1"/>
  <c r="Q23" i="1"/>
  <c r="P23" i="1"/>
  <c r="O23" i="1"/>
  <c r="S19" i="1"/>
  <c r="R19" i="1"/>
  <c r="Q19" i="1"/>
  <c r="P19" i="1"/>
  <c r="O19" i="1"/>
  <c r="S394" i="1"/>
  <c r="R394" i="1"/>
  <c r="Q394" i="1"/>
  <c r="P394" i="1"/>
  <c r="O394" i="1"/>
  <c r="S372" i="1"/>
  <c r="R372" i="1"/>
  <c r="Q372" i="1"/>
  <c r="P372" i="1"/>
  <c r="O372" i="1"/>
  <c r="S321" i="1"/>
  <c r="R321" i="1"/>
  <c r="Q321" i="1"/>
  <c r="P321" i="1"/>
  <c r="O321" i="1"/>
  <c r="S46" i="1"/>
  <c r="R46" i="1"/>
  <c r="Q46" i="1"/>
  <c r="P46" i="1"/>
  <c r="O46" i="1"/>
  <c r="S244" i="1"/>
  <c r="R244" i="1"/>
  <c r="Q244" i="1"/>
  <c r="P244" i="1"/>
  <c r="O244" i="1"/>
  <c r="S170" i="1"/>
  <c r="R170" i="1"/>
  <c r="Q170" i="1"/>
  <c r="P170" i="1"/>
  <c r="O170" i="1"/>
  <c r="S152" i="1"/>
  <c r="R152" i="1"/>
  <c r="Q152" i="1"/>
  <c r="P152" i="1"/>
  <c r="O152" i="1"/>
  <c r="S144" i="1"/>
  <c r="R144" i="1"/>
  <c r="Q144" i="1"/>
  <c r="P144" i="1"/>
  <c r="O144" i="1"/>
  <c r="S103" i="1"/>
  <c r="R103" i="1"/>
  <c r="Q103" i="1"/>
  <c r="P103" i="1"/>
  <c r="O103" i="1"/>
  <c r="S84" i="1"/>
  <c r="R84" i="1"/>
  <c r="Q84" i="1"/>
  <c r="P84" i="1"/>
  <c r="O84" i="1"/>
  <c r="S74" i="1"/>
  <c r="R74" i="1"/>
  <c r="Q74" i="1"/>
  <c r="P74" i="1"/>
  <c r="O74" i="1"/>
  <c r="S51" i="1"/>
  <c r="R51" i="1"/>
  <c r="Q51" i="1"/>
  <c r="P51" i="1"/>
  <c r="O51" i="1"/>
  <c r="S50" i="1"/>
  <c r="R50" i="1"/>
  <c r="Q50" i="1"/>
  <c r="P50" i="1"/>
  <c r="O50" i="1"/>
  <c r="S37" i="1"/>
  <c r="R37" i="1"/>
  <c r="Q37" i="1"/>
  <c r="P37" i="1"/>
  <c r="O37" i="1"/>
  <c r="S28" i="1"/>
  <c r="R28" i="1"/>
  <c r="Q28" i="1"/>
  <c r="P28" i="1"/>
  <c r="O28" i="1"/>
  <c r="S10" i="1"/>
  <c r="R10" i="1"/>
  <c r="Q10" i="1"/>
  <c r="P10" i="1"/>
  <c r="O10" i="1"/>
  <c r="S239" i="1"/>
  <c r="R239" i="1"/>
  <c r="Q239" i="1"/>
  <c r="P239" i="1"/>
  <c r="O239" i="1"/>
  <c r="S216" i="1"/>
  <c r="R216" i="1"/>
  <c r="Q216" i="1"/>
  <c r="P216" i="1"/>
  <c r="O216" i="1"/>
  <c r="S347" i="1"/>
  <c r="R347" i="1"/>
  <c r="Q347" i="1"/>
  <c r="P347" i="1"/>
  <c r="O347" i="1"/>
  <c r="S252" i="1"/>
  <c r="R252" i="1"/>
  <c r="Q252" i="1"/>
  <c r="P252" i="1"/>
  <c r="O252" i="1"/>
  <c r="S231" i="1"/>
  <c r="R231" i="1"/>
  <c r="Q231" i="1"/>
  <c r="P231" i="1"/>
  <c r="O231" i="1"/>
  <c r="S135" i="1"/>
  <c r="R135" i="1"/>
  <c r="Q135" i="1"/>
  <c r="P135" i="1"/>
  <c r="O135" i="1"/>
  <c r="S274" i="1"/>
  <c r="R274" i="1"/>
  <c r="Q274" i="1"/>
  <c r="P274" i="1"/>
  <c r="O274" i="1"/>
  <c r="S240" i="1"/>
  <c r="R240" i="1"/>
  <c r="Q240" i="1"/>
  <c r="P240" i="1"/>
  <c r="O240" i="1"/>
  <c r="S220" i="1"/>
  <c r="R220" i="1"/>
  <c r="Q220" i="1"/>
  <c r="P220" i="1"/>
  <c r="O220" i="1"/>
  <c r="S191" i="1"/>
  <c r="R191" i="1"/>
  <c r="Q191" i="1"/>
  <c r="P191" i="1"/>
  <c r="O191" i="1"/>
  <c r="S300" i="1"/>
  <c r="R300" i="1"/>
  <c r="Q300" i="1"/>
  <c r="P300" i="1"/>
  <c r="O300" i="1"/>
  <c r="S6" i="1"/>
  <c r="R6" i="1"/>
  <c r="Q6" i="1"/>
  <c r="P6" i="1"/>
  <c r="O6" i="1"/>
  <c r="S162" i="1"/>
  <c r="R162" i="1"/>
  <c r="Q162" i="1"/>
  <c r="P162" i="1"/>
  <c r="O162" i="1"/>
  <c r="S298" i="1"/>
  <c r="R298" i="1"/>
  <c r="Q298" i="1"/>
  <c r="P298" i="1"/>
  <c r="O298" i="1"/>
  <c r="S89" i="1"/>
  <c r="R89" i="1"/>
  <c r="Q89" i="1"/>
  <c r="P89" i="1"/>
  <c r="O89" i="1"/>
  <c r="S62" i="1"/>
  <c r="R62" i="1"/>
  <c r="Q62" i="1"/>
  <c r="P62" i="1"/>
  <c r="O62" i="1"/>
  <c r="S338" i="1"/>
  <c r="R338" i="1"/>
  <c r="Q338" i="1"/>
  <c r="P338" i="1"/>
  <c r="O338" i="1"/>
  <c r="S294" i="1"/>
  <c r="R294" i="1"/>
  <c r="Q294" i="1"/>
  <c r="P294" i="1"/>
  <c r="O294" i="1"/>
  <c r="S218" i="1"/>
  <c r="R218" i="1"/>
  <c r="Q218" i="1"/>
  <c r="P218" i="1"/>
  <c r="O218" i="1"/>
  <c r="S272" i="1"/>
  <c r="R272" i="1"/>
  <c r="Q272" i="1"/>
  <c r="P272" i="1"/>
  <c r="O272" i="1"/>
  <c r="S251" i="1"/>
  <c r="R251" i="1"/>
  <c r="Q251" i="1"/>
  <c r="P251" i="1"/>
  <c r="O251" i="1"/>
  <c r="S275" i="1"/>
  <c r="R275" i="1"/>
  <c r="Q275" i="1"/>
  <c r="P275" i="1"/>
  <c r="O275" i="1"/>
  <c r="S225" i="1"/>
  <c r="R225" i="1"/>
  <c r="Q225" i="1"/>
  <c r="P225" i="1"/>
  <c r="O225" i="1"/>
  <c r="S195" i="1"/>
  <c r="R195" i="1"/>
  <c r="Q195" i="1"/>
  <c r="P195" i="1"/>
  <c r="O195" i="1"/>
  <c r="S178" i="1"/>
  <c r="R178" i="1"/>
  <c r="Q178" i="1"/>
  <c r="P178" i="1"/>
  <c r="O178" i="1"/>
  <c r="S149" i="1"/>
  <c r="R149" i="1"/>
  <c r="Q149" i="1"/>
  <c r="P149" i="1"/>
  <c r="O149" i="1"/>
  <c r="S282" i="1"/>
  <c r="R282" i="1"/>
  <c r="Q282" i="1"/>
  <c r="P282" i="1"/>
  <c r="O282" i="1"/>
  <c r="S259" i="1"/>
  <c r="R259" i="1"/>
  <c r="Q259" i="1"/>
  <c r="P259" i="1"/>
  <c r="O259" i="1"/>
  <c r="S98" i="1"/>
  <c r="R98" i="1"/>
  <c r="Q98" i="1"/>
  <c r="P98" i="1"/>
  <c r="O98" i="1"/>
  <c r="S254" i="1"/>
  <c r="R254" i="1"/>
  <c r="Q254" i="1"/>
  <c r="P254" i="1"/>
  <c r="O254" i="1"/>
  <c r="S233" i="1"/>
  <c r="R233" i="1"/>
  <c r="Q233" i="1"/>
  <c r="P233" i="1"/>
  <c r="O233" i="1"/>
  <c r="S227" i="1"/>
  <c r="R227" i="1"/>
  <c r="Q227" i="1"/>
  <c r="P227" i="1"/>
  <c r="O227" i="1"/>
  <c r="S365" i="1"/>
  <c r="R365" i="1"/>
  <c r="Q365" i="1"/>
  <c r="P365" i="1"/>
  <c r="O365" i="1"/>
  <c r="S342" i="1"/>
  <c r="R342" i="1"/>
  <c r="Q342" i="1"/>
  <c r="P342" i="1"/>
  <c r="O342" i="1"/>
  <c r="S315" i="1"/>
  <c r="R315" i="1"/>
  <c r="Q315" i="1"/>
  <c r="P315" i="1"/>
  <c r="O315" i="1"/>
  <c r="S379" i="1"/>
  <c r="R379" i="1"/>
  <c r="Q379" i="1"/>
  <c r="P379" i="1"/>
  <c r="O379" i="1"/>
  <c r="S354" i="1"/>
  <c r="R354" i="1"/>
  <c r="Q354" i="1"/>
  <c r="P354" i="1"/>
  <c r="O354" i="1"/>
  <c r="S150" i="1"/>
  <c r="R150" i="1"/>
  <c r="Q150" i="1"/>
  <c r="P150" i="1"/>
  <c r="O150" i="1"/>
  <c r="S122" i="1"/>
  <c r="R122" i="1"/>
  <c r="Q122" i="1"/>
  <c r="P122" i="1"/>
  <c r="O122" i="1"/>
  <c r="S113" i="1"/>
  <c r="R113" i="1"/>
  <c r="Q113" i="1"/>
  <c r="P113" i="1"/>
  <c r="O113" i="1"/>
  <c r="S96" i="1"/>
  <c r="R96" i="1"/>
  <c r="Q96" i="1"/>
  <c r="P96" i="1"/>
  <c r="O96" i="1"/>
  <c r="S20" i="1"/>
  <c r="R20" i="1"/>
  <c r="Q20" i="1"/>
  <c r="P20" i="1"/>
  <c r="O20" i="1"/>
  <c r="S368" i="1"/>
  <c r="R368" i="1"/>
  <c r="Q368" i="1"/>
  <c r="P368" i="1"/>
  <c r="O368" i="1"/>
  <c r="S118" i="1"/>
  <c r="R118" i="1"/>
  <c r="Q118" i="1"/>
  <c r="P118" i="1"/>
  <c r="O118" i="1"/>
  <c r="S92" i="1"/>
  <c r="R92" i="1"/>
  <c r="Q92" i="1"/>
  <c r="P92" i="1"/>
  <c r="O92" i="1"/>
  <c r="S2" i="1"/>
  <c r="R2" i="1"/>
  <c r="Q2" i="1"/>
  <c r="P2" i="1"/>
  <c r="O2" i="1"/>
  <c r="S323" i="1"/>
  <c r="R323" i="1"/>
  <c r="Q323" i="1"/>
  <c r="P323" i="1"/>
  <c r="O323" i="1"/>
  <c r="S192" i="1"/>
  <c r="R192" i="1"/>
  <c r="Q192" i="1"/>
  <c r="P192" i="1"/>
  <c r="O192" i="1"/>
  <c r="S167" i="1"/>
  <c r="R167" i="1"/>
  <c r="Q167" i="1"/>
  <c r="P167" i="1"/>
  <c r="O167" i="1"/>
  <c r="S402" i="1"/>
  <c r="R402" i="1"/>
  <c r="Q402" i="1"/>
  <c r="P402" i="1"/>
  <c r="O402" i="1"/>
  <c r="S381" i="1"/>
  <c r="R381" i="1"/>
  <c r="Q381" i="1"/>
  <c r="P381" i="1"/>
  <c r="O381" i="1"/>
  <c r="S358" i="1"/>
  <c r="R358" i="1"/>
  <c r="Q358" i="1"/>
  <c r="P358" i="1"/>
  <c r="O358" i="1"/>
  <c r="S333" i="1"/>
  <c r="R333" i="1"/>
  <c r="Q333" i="1"/>
  <c r="P333" i="1"/>
  <c r="O333" i="1"/>
  <c r="S314" i="1"/>
  <c r="R314" i="1"/>
  <c r="Q314" i="1"/>
  <c r="P314" i="1"/>
  <c r="O314" i="1"/>
  <c r="S308" i="1"/>
  <c r="R308" i="1"/>
  <c r="Q308" i="1"/>
  <c r="P308" i="1"/>
  <c r="O308" i="1"/>
  <c r="S253" i="1"/>
  <c r="R253" i="1"/>
  <c r="Q253" i="1"/>
  <c r="P253" i="1"/>
  <c r="O253" i="1"/>
  <c r="S232" i="1"/>
  <c r="R232" i="1"/>
  <c r="Q232" i="1"/>
  <c r="P232" i="1"/>
  <c r="O232" i="1"/>
  <c r="S206" i="1"/>
  <c r="R206" i="1"/>
  <c r="Q206" i="1"/>
  <c r="P206" i="1"/>
  <c r="O206" i="1"/>
  <c r="S197" i="1"/>
  <c r="R197" i="1"/>
  <c r="Q197" i="1"/>
  <c r="P197" i="1"/>
  <c r="O197" i="1"/>
  <c r="S109" i="1"/>
  <c r="R109" i="1"/>
  <c r="Q109" i="1"/>
  <c r="P109" i="1"/>
  <c r="O109" i="1"/>
  <c r="S75" i="1"/>
  <c r="R75" i="1"/>
  <c r="Q75" i="1"/>
  <c r="P75" i="1"/>
  <c r="O75" i="1"/>
  <c r="S70" i="1"/>
  <c r="R70" i="1"/>
  <c r="Q70" i="1"/>
  <c r="P70" i="1"/>
  <c r="O70" i="1"/>
  <c r="S56" i="1"/>
  <c r="R56" i="1"/>
  <c r="Q56" i="1"/>
  <c r="P56" i="1"/>
  <c r="O56" i="1"/>
  <c r="S30" i="1"/>
  <c r="R30" i="1"/>
  <c r="Q30" i="1"/>
  <c r="P30" i="1"/>
  <c r="O30" i="1"/>
  <c r="S17" i="1"/>
  <c r="R17" i="1"/>
  <c r="Q17" i="1"/>
  <c r="P17" i="1"/>
  <c r="O17" i="1"/>
  <c r="S15" i="1"/>
  <c r="R15" i="1"/>
  <c r="Q15" i="1"/>
  <c r="P15" i="1"/>
  <c r="O15" i="1"/>
  <c r="S313" i="1"/>
  <c r="R313" i="1"/>
  <c r="Q313" i="1"/>
  <c r="P313" i="1"/>
  <c r="O313" i="1"/>
  <c r="S204" i="1"/>
  <c r="R204" i="1"/>
  <c r="Q204" i="1"/>
  <c r="P204" i="1"/>
  <c r="O204" i="1"/>
  <c r="S343" i="1"/>
  <c r="R343" i="1"/>
  <c r="Q343" i="1"/>
  <c r="P343" i="1"/>
  <c r="O343" i="1"/>
  <c r="S202" i="1"/>
  <c r="R202" i="1"/>
  <c r="Q202" i="1"/>
  <c r="P202" i="1"/>
  <c r="O202" i="1"/>
  <c r="S171" i="1"/>
  <c r="R171" i="1"/>
  <c r="Q171" i="1"/>
  <c r="P171" i="1"/>
  <c r="O171" i="1"/>
  <c r="S154" i="1"/>
  <c r="R154" i="1"/>
  <c r="Q154" i="1"/>
  <c r="P154" i="1"/>
  <c r="O154" i="1"/>
  <c r="S125" i="1"/>
  <c r="R125" i="1"/>
  <c r="Q125" i="1"/>
  <c r="P125" i="1"/>
  <c r="O125" i="1"/>
  <c r="S157" i="1"/>
  <c r="R157" i="1"/>
  <c r="Q157" i="1"/>
  <c r="P157" i="1"/>
  <c r="O157" i="1"/>
  <c r="S127" i="1"/>
  <c r="R127" i="1"/>
  <c r="Q127" i="1"/>
  <c r="P127" i="1"/>
  <c r="O127" i="1"/>
  <c r="S287" i="1"/>
  <c r="R287" i="1"/>
  <c r="Q287" i="1"/>
  <c r="P287" i="1"/>
  <c r="O287" i="1"/>
  <c r="S190" i="1"/>
  <c r="R190" i="1"/>
  <c r="Q190" i="1"/>
  <c r="P190" i="1"/>
  <c r="O190" i="1"/>
  <c r="S203" i="1"/>
  <c r="R203" i="1"/>
  <c r="Q203" i="1"/>
  <c r="P203" i="1"/>
  <c r="O203" i="1"/>
  <c r="S181" i="1"/>
  <c r="R181" i="1"/>
  <c r="Q181" i="1"/>
  <c r="P181" i="1"/>
  <c r="O181" i="1"/>
  <c r="S265" i="1"/>
  <c r="R265" i="1"/>
  <c r="Q265" i="1"/>
  <c r="P265" i="1"/>
  <c r="O265" i="1"/>
  <c r="S245" i="1"/>
  <c r="R245" i="1"/>
  <c r="Q245" i="1"/>
  <c r="P245" i="1"/>
  <c r="O245" i="1"/>
  <c r="S226" i="1"/>
  <c r="R226" i="1"/>
  <c r="Q226" i="1"/>
  <c r="P226" i="1"/>
  <c r="O226" i="1"/>
  <c r="S223" i="1"/>
  <c r="R223" i="1"/>
  <c r="Q223" i="1"/>
  <c r="P223" i="1"/>
  <c r="O223" i="1"/>
  <c r="S194" i="1"/>
  <c r="R194" i="1"/>
  <c r="Q194" i="1"/>
  <c r="P194" i="1"/>
  <c r="O194" i="1"/>
  <c r="S174" i="1"/>
  <c r="R174" i="1"/>
  <c r="Q174" i="1"/>
  <c r="P174" i="1"/>
  <c r="O174" i="1"/>
  <c r="S124" i="1"/>
  <c r="R124" i="1"/>
  <c r="Q124" i="1"/>
  <c r="P124" i="1"/>
  <c r="O124" i="1"/>
  <c r="S69" i="1"/>
  <c r="R69" i="1"/>
  <c r="Q69" i="1"/>
  <c r="P69" i="1"/>
  <c r="O69" i="1"/>
  <c r="S52" i="1"/>
  <c r="R52" i="1"/>
  <c r="Q52" i="1"/>
  <c r="P52" i="1"/>
  <c r="O52" i="1"/>
  <c r="S45" i="1"/>
  <c r="R45" i="1"/>
  <c r="Q45" i="1"/>
  <c r="P45" i="1"/>
  <c r="O45" i="1"/>
  <c r="S295" i="1"/>
  <c r="R295" i="1"/>
  <c r="Q295" i="1"/>
  <c r="P295" i="1"/>
  <c r="O295" i="1"/>
  <c r="S182" i="1"/>
  <c r="R182" i="1"/>
  <c r="Q182" i="1"/>
  <c r="P182" i="1"/>
  <c r="O182" i="1"/>
  <c r="S64" i="1"/>
  <c r="R64" i="1"/>
  <c r="Q64" i="1"/>
  <c r="P64" i="1"/>
  <c r="O64" i="1"/>
  <c r="S188" i="1"/>
  <c r="R188" i="1"/>
  <c r="Q188" i="1"/>
  <c r="P188" i="1"/>
  <c r="O188" i="1"/>
  <c r="S156" i="1"/>
  <c r="R156" i="1"/>
  <c r="Q156" i="1"/>
  <c r="P156" i="1"/>
  <c r="O156" i="1"/>
  <c r="S126" i="1"/>
  <c r="R126" i="1"/>
  <c r="Q126" i="1"/>
  <c r="P126" i="1"/>
  <c r="O126" i="1"/>
  <c r="S146" i="1"/>
  <c r="R146" i="1"/>
  <c r="Q146" i="1"/>
  <c r="P146" i="1"/>
  <c r="O146" i="1"/>
  <c r="S129" i="1"/>
  <c r="R129" i="1"/>
  <c r="Q129" i="1"/>
  <c r="P129" i="1"/>
  <c r="O129" i="1"/>
  <c r="S104" i="1"/>
  <c r="R104" i="1"/>
  <c r="Q104" i="1"/>
  <c r="P104" i="1"/>
  <c r="O104" i="1"/>
  <c r="S270" i="1"/>
  <c r="R270" i="1"/>
  <c r="Q270" i="1"/>
  <c r="P270" i="1"/>
  <c r="O270" i="1"/>
  <c r="S172" i="1"/>
  <c r="R172" i="1"/>
  <c r="Q172" i="1"/>
  <c r="P172" i="1"/>
  <c r="O172" i="1"/>
  <c r="S406" i="1"/>
  <c r="R406" i="1"/>
  <c r="Q406" i="1"/>
  <c r="P406" i="1"/>
  <c r="O406" i="1"/>
  <c r="S398" i="1"/>
  <c r="R398" i="1"/>
  <c r="Q398" i="1"/>
  <c r="P398" i="1"/>
  <c r="O398" i="1"/>
  <c r="S382" i="1"/>
  <c r="R382" i="1"/>
  <c r="Q382" i="1"/>
  <c r="P382" i="1"/>
  <c r="O382" i="1"/>
  <c r="S280" i="1"/>
  <c r="R280" i="1"/>
  <c r="Q280" i="1"/>
  <c r="P280" i="1"/>
  <c r="O280" i="1"/>
  <c r="S198" i="1"/>
  <c r="R198" i="1"/>
  <c r="Q198" i="1"/>
  <c r="P198" i="1"/>
  <c r="O198" i="1"/>
  <c r="S173" i="1"/>
  <c r="R173" i="1"/>
  <c r="Q173" i="1"/>
  <c r="P173" i="1"/>
  <c r="O173" i="1"/>
  <c r="S4" i="1"/>
  <c r="R4" i="1"/>
  <c r="Q4" i="1"/>
  <c r="P4" i="1"/>
  <c r="O4" i="1"/>
  <c r="S29" i="1"/>
  <c r="R29" i="1"/>
  <c r="Q29" i="1"/>
  <c r="P29" i="1"/>
  <c r="O29" i="1"/>
  <c r="S11" i="1"/>
  <c r="R11" i="1"/>
  <c r="Q11" i="1"/>
  <c r="P11" i="1"/>
  <c r="O11" i="1"/>
  <c r="S384" i="1"/>
  <c r="R384" i="1"/>
  <c r="Q384" i="1"/>
  <c r="P384" i="1"/>
  <c r="O384" i="1"/>
  <c r="S293" i="1"/>
  <c r="R293" i="1"/>
  <c r="Q293" i="1"/>
  <c r="P293" i="1"/>
  <c r="O293" i="1"/>
  <c r="S267" i="1"/>
  <c r="R267" i="1"/>
  <c r="Q267" i="1"/>
  <c r="P267" i="1"/>
  <c r="O267" i="1"/>
  <c r="S248" i="1"/>
  <c r="R248" i="1"/>
  <c r="Q248" i="1"/>
  <c r="P248" i="1"/>
  <c r="O248" i="1"/>
  <c r="S196" i="1"/>
  <c r="R196" i="1"/>
  <c r="Q196" i="1"/>
  <c r="P196" i="1"/>
  <c r="O196" i="1"/>
  <c r="S132" i="1"/>
  <c r="R132" i="1"/>
  <c r="Q132" i="1"/>
  <c r="P132" i="1"/>
  <c r="O132" i="1"/>
  <c r="S105" i="1"/>
  <c r="R105" i="1"/>
  <c r="Q105" i="1"/>
  <c r="P105" i="1"/>
  <c r="O105" i="1"/>
  <c r="S79" i="1"/>
  <c r="R79" i="1"/>
  <c r="Q79" i="1"/>
  <c r="P79" i="1"/>
  <c r="O79" i="1"/>
  <c r="S55" i="1"/>
  <c r="R55" i="1"/>
  <c r="Q55" i="1"/>
  <c r="P55" i="1"/>
  <c r="O55" i="1"/>
  <c r="S34" i="1"/>
  <c r="R34" i="1"/>
  <c r="Q34" i="1"/>
  <c r="P34" i="1"/>
  <c r="O34" i="1"/>
  <c r="S13" i="1"/>
  <c r="R13" i="1"/>
  <c r="Q13" i="1"/>
  <c r="P13" i="1"/>
  <c r="O13" i="1"/>
  <c r="S100" i="1"/>
  <c r="R100" i="1"/>
  <c r="Q100" i="1"/>
  <c r="P100" i="1"/>
  <c r="O100" i="1"/>
  <c r="S72" i="1"/>
  <c r="R72" i="1"/>
  <c r="Q72" i="1"/>
  <c r="P72" i="1"/>
  <c r="O72" i="1"/>
  <c r="S404" i="1"/>
  <c r="R404" i="1"/>
  <c r="Q404" i="1"/>
  <c r="P404" i="1"/>
  <c r="O404" i="1"/>
  <c r="S400" i="1"/>
  <c r="R400" i="1"/>
  <c r="Q400" i="1"/>
  <c r="P400" i="1"/>
  <c r="O400" i="1"/>
  <c r="S385" i="1"/>
  <c r="R385" i="1"/>
  <c r="Q385" i="1"/>
  <c r="P385" i="1"/>
  <c r="O385" i="1"/>
  <c r="S332" i="1"/>
  <c r="R332" i="1"/>
  <c r="Q332" i="1"/>
  <c r="P332" i="1"/>
  <c r="O332" i="1"/>
  <c r="S205" i="1"/>
  <c r="R205" i="1"/>
  <c r="Q205" i="1"/>
  <c r="P205" i="1"/>
  <c r="O205" i="1"/>
  <c r="S121" i="1"/>
  <c r="R121" i="1"/>
  <c r="Q121" i="1"/>
  <c r="P121" i="1"/>
  <c r="O121" i="1"/>
  <c r="S380" i="1"/>
  <c r="R380" i="1"/>
  <c r="Q380" i="1"/>
  <c r="P380" i="1"/>
  <c r="O380" i="1"/>
  <c r="S377" i="1"/>
  <c r="R377" i="1"/>
  <c r="Q377" i="1"/>
  <c r="P377" i="1"/>
  <c r="O377" i="1"/>
  <c r="S351" i="1"/>
  <c r="R351" i="1"/>
  <c r="Q351" i="1"/>
  <c r="P351" i="1"/>
  <c r="O351" i="1"/>
  <c r="S320" i="1"/>
  <c r="R320" i="1"/>
  <c r="Q320" i="1"/>
  <c r="P320" i="1"/>
  <c r="O320" i="1"/>
  <c r="S303" i="1"/>
  <c r="R303" i="1"/>
  <c r="Q303" i="1"/>
  <c r="P303" i="1"/>
  <c r="O303" i="1"/>
  <c r="S286" i="1"/>
  <c r="R286" i="1"/>
  <c r="Q286" i="1"/>
  <c r="P286" i="1"/>
  <c r="O286" i="1"/>
  <c r="S281" i="1"/>
  <c r="R281" i="1"/>
  <c r="Q281" i="1"/>
  <c r="P281" i="1"/>
  <c r="O281" i="1"/>
  <c r="S277" i="1"/>
  <c r="R277" i="1"/>
  <c r="Q277" i="1"/>
  <c r="P277" i="1"/>
  <c r="O277" i="1"/>
  <c r="S242" i="1"/>
  <c r="R242" i="1"/>
  <c r="Q242" i="1"/>
  <c r="P242" i="1"/>
  <c r="O242" i="1"/>
  <c r="S222" i="1"/>
  <c r="R222" i="1"/>
  <c r="Q222" i="1"/>
  <c r="P222" i="1"/>
  <c r="O222" i="1"/>
  <c r="S166" i="1"/>
  <c r="R166" i="1"/>
  <c r="Q166" i="1"/>
  <c r="P166" i="1"/>
  <c r="O166" i="1"/>
  <c r="S86" i="1"/>
  <c r="R86" i="1"/>
  <c r="Q86" i="1"/>
  <c r="P86" i="1"/>
  <c r="O86" i="1"/>
  <c r="S311" i="1"/>
  <c r="R311" i="1"/>
  <c r="Q311" i="1"/>
  <c r="P311" i="1"/>
  <c r="O311" i="1"/>
  <c r="S214" i="1"/>
  <c r="R214" i="1"/>
  <c r="Q214" i="1"/>
  <c r="P214" i="1"/>
  <c r="O214" i="1"/>
  <c r="S189" i="1"/>
  <c r="R189" i="1"/>
  <c r="Q189" i="1"/>
  <c r="P189" i="1"/>
  <c r="O189" i="1"/>
  <c r="S164" i="1"/>
  <c r="R164" i="1"/>
  <c r="Q164" i="1"/>
  <c r="P164" i="1"/>
  <c r="O164" i="1"/>
  <c r="S160" i="1"/>
  <c r="R160" i="1"/>
  <c r="Q160" i="1"/>
  <c r="P160" i="1"/>
  <c r="O160" i="1"/>
  <c r="S193" i="1"/>
  <c r="R193" i="1"/>
  <c r="Q193" i="1"/>
  <c r="P193" i="1"/>
  <c r="O193" i="1"/>
  <c r="S378" i="1"/>
  <c r="R378" i="1"/>
  <c r="Q378" i="1"/>
  <c r="P378" i="1"/>
  <c r="O378" i="1"/>
  <c r="S361" i="1"/>
  <c r="R361" i="1"/>
  <c r="Q361" i="1"/>
  <c r="P361" i="1"/>
  <c r="O361" i="1"/>
  <c r="S353" i="1"/>
  <c r="R353" i="1"/>
  <c r="Q353" i="1"/>
  <c r="P353" i="1"/>
  <c r="O353" i="1"/>
  <c r="S140" i="1"/>
  <c r="R140" i="1"/>
  <c r="Q140" i="1"/>
  <c r="P140" i="1"/>
  <c r="O140" i="1"/>
  <c r="S115" i="1"/>
  <c r="R115" i="1"/>
  <c r="Q115" i="1"/>
  <c r="P115" i="1"/>
  <c r="O115" i="1"/>
  <c r="S90" i="1"/>
  <c r="R90" i="1"/>
  <c r="Q90" i="1"/>
  <c r="P90" i="1"/>
  <c r="O90" i="1"/>
  <c r="S82" i="1"/>
  <c r="R82" i="1"/>
  <c r="Q82" i="1"/>
  <c r="P82" i="1"/>
  <c r="O82" i="1"/>
  <c r="S68" i="1"/>
  <c r="R68" i="1"/>
  <c r="Q68" i="1"/>
  <c r="P68" i="1"/>
  <c r="O68" i="1"/>
  <c r="S63" i="1"/>
  <c r="R63" i="1"/>
  <c r="Q63" i="1"/>
  <c r="P63" i="1"/>
  <c r="O63" i="1"/>
  <c r="S25" i="1"/>
  <c r="R25" i="1"/>
  <c r="Q25" i="1"/>
  <c r="P25" i="1"/>
  <c r="O25" i="1"/>
  <c r="S24" i="1"/>
  <c r="R24" i="1"/>
  <c r="Q24" i="1"/>
  <c r="P24" i="1"/>
  <c r="O24" i="1"/>
  <c r="S356" i="1"/>
  <c r="R356" i="1"/>
  <c r="Q356" i="1"/>
  <c r="P356" i="1"/>
  <c r="O356" i="1"/>
  <c r="S331" i="1"/>
  <c r="R331" i="1"/>
  <c r="Q331" i="1"/>
  <c r="P331" i="1"/>
  <c r="O331" i="1"/>
  <c r="S207" i="1"/>
  <c r="R207" i="1"/>
  <c r="Q207" i="1"/>
  <c r="P207" i="1"/>
  <c r="O207" i="1"/>
  <c r="S77" i="1"/>
  <c r="R77" i="1"/>
  <c r="Q77" i="1"/>
  <c r="P77" i="1"/>
  <c r="O77" i="1"/>
  <c r="S348" i="1"/>
  <c r="R348" i="1"/>
  <c r="Q348" i="1"/>
  <c r="P348" i="1"/>
  <c r="O348" i="1"/>
  <c r="S325" i="1"/>
  <c r="R325" i="1"/>
  <c r="Q325" i="1"/>
  <c r="P325" i="1"/>
  <c r="O325" i="1"/>
  <c r="S289" i="1"/>
  <c r="R289" i="1"/>
  <c r="Q289" i="1"/>
  <c r="P289" i="1"/>
  <c r="O289" i="1"/>
  <c r="S268" i="1"/>
  <c r="R268" i="1"/>
  <c r="Q268" i="1"/>
  <c r="P268" i="1"/>
  <c r="O268" i="1"/>
  <c r="S247" i="1"/>
  <c r="R247" i="1"/>
  <c r="Q247" i="1"/>
  <c r="P247" i="1"/>
  <c r="O247" i="1"/>
  <c r="S228" i="1"/>
  <c r="R228" i="1"/>
  <c r="Q228" i="1"/>
  <c r="P228" i="1"/>
  <c r="O228" i="1"/>
  <c r="S199" i="1"/>
  <c r="R199" i="1"/>
  <c r="Q199" i="1"/>
  <c r="P199" i="1"/>
  <c r="O199" i="1"/>
  <c r="S180" i="1"/>
  <c r="R180" i="1"/>
  <c r="Q180" i="1"/>
  <c r="P180" i="1"/>
  <c r="O180" i="1"/>
  <c r="S153" i="1"/>
  <c r="R153" i="1"/>
  <c r="Q153" i="1"/>
  <c r="P153" i="1"/>
  <c r="O153" i="1"/>
  <c r="S148" i="1"/>
  <c r="R148" i="1"/>
  <c r="Q148" i="1"/>
  <c r="P148" i="1"/>
  <c r="O148" i="1"/>
  <c r="S147" i="1"/>
  <c r="R147" i="1"/>
  <c r="Q147" i="1"/>
  <c r="P147" i="1"/>
  <c r="O147" i="1"/>
  <c r="S137" i="1"/>
  <c r="R137" i="1"/>
  <c r="Q137" i="1"/>
  <c r="P137" i="1"/>
  <c r="O137" i="1"/>
  <c r="S53" i="1"/>
  <c r="R53" i="1"/>
  <c r="Q53" i="1"/>
  <c r="P53" i="1"/>
  <c r="O53" i="1"/>
  <c r="S250" i="1"/>
  <c r="R250" i="1"/>
  <c r="Q250" i="1"/>
  <c r="P250" i="1"/>
  <c r="O250" i="1"/>
  <c r="S230" i="1"/>
  <c r="R230" i="1"/>
  <c r="Q230" i="1"/>
  <c r="P230" i="1"/>
  <c r="O230" i="1"/>
  <c r="S59" i="1"/>
  <c r="R59" i="1"/>
  <c r="Q59" i="1"/>
  <c r="P59" i="1"/>
  <c r="O59" i="1"/>
  <c r="S183" i="1"/>
  <c r="R183" i="1"/>
  <c r="Q183" i="1"/>
  <c r="P183" i="1"/>
  <c r="O183" i="1"/>
  <c r="S328" i="1"/>
  <c r="R328" i="1"/>
  <c r="Q328" i="1"/>
  <c r="P328" i="1"/>
  <c r="O328" i="1"/>
  <c r="S224" i="1"/>
  <c r="R224" i="1"/>
  <c r="Q224" i="1"/>
  <c r="P224" i="1"/>
  <c r="O224" i="1"/>
  <c r="S217" i="1"/>
  <c r="R217" i="1"/>
  <c r="Q217" i="1"/>
  <c r="P217" i="1"/>
  <c r="O217" i="1"/>
  <c r="S8" i="1"/>
  <c r="R8" i="1"/>
  <c r="Q8" i="1"/>
  <c r="P8" i="1"/>
  <c r="O8" i="1"/>
  <c r="S112" i="1"/>
  <c r="R112" i="1"/>
  <c r="Q112" i="1"/>
  <c r="P112" i="1"/>
  <c r="O112" i="1"/>
  <c r="S88" i="1"/>
  <c r="R88" i="1"/>
  <c r="Q88" i="1"/>
  <c r="P88" i="1"/>
  <c r="O88" i="1"/>
  <c r="S130" i="1"/>
  <c r="R130" i="1"/>
  <c r="Q130" i="1"/>
  <c r="P130" i="1"/>
  <c r="O130" i="1"/>
  <c r="S346" i="1"/>
  <c r="R346" i="1"/>
  <c r="Q346" i="1"/>
  <c r="P346" i="1"/>
  <c r="O346" i="1"/>
  <c r="S330" i="1"/>
  <c r="R330" i="1"/>
  <c r="Q330" i="1"/>
  <c r="P330" i="1"/>
  <c r="O330" i="1"/>
  <c r="S389" i="1"/>
  <c r="R389" i="1"/>
  <c r="Q389" i="1"/>
  <c r="P389" i="1"/>
  <c r="O389" i="1"/>
  <c r="S95" i="1"/>
  <c r="R95" i="1"/>
  <c r="Q95" i="1"/>
  <c r="P95" i="1"/>
  <c r="O95" i="1"/>
  <c r="S66" i="1"/>
  <c r="R66" i="1"/>
  <c r="Q66" i="1"/>
  <c r="P66" i="1"/>
  <c r="O66" i="1"/>
  <c r="S155" i="1"/>
  <c r="R155" i="1"/>
  <c r="Q155" i="1"/>
  <c r="P155" i="1"/>
  <c r="O155" i="1"/>
  <c r="S386" i="1"/>
  <c r="R386" i="1"/>
  <c r="Q386" i="1"/>
  <c r="P386" i="1"/>
  <c r="O386" i="1"/>
  <c r="S175" i="1"/>
  <c r="R175" i="1"/>
  <c r="Q175" i="1"/>
  <c r="P175" i="1"/>
  <c r="O175" i="1"/>
  <c r="S307" i="1"/>
  <c r="R307" i="1"/>
  <c r="Q307" i="1"/>
  <c r="P307" i="1"/>
  <c r="O307" i="1"/>
  <c r="S22" i="1"/>
  <c r="R22" i="1"/>
  <c r="Q22" i="1"/>
  <c r="P22" i="1"/>
  <c r="O22" i="1"/>
  <c r="S101" i="1"/>
  <c r="R101" i="1"/>
  <c r="Q101" i="1"/>
  <c r="P101" i="1"/>
  <c r="O101" i="1"/>
  <c r="S210" i="1"/>
  <c r="R210" i="1"/>
  <c r="Q210" i="1"/>
  <c r="P210" i="1"/>
  <c r="O210" i="1"/>
  <c r="S177" i="1"/>
  <c r="R177" i="1"/>
  <c r="Q177" i="1"/>
  <c r="P177" i="1"/>
  <c r="O177" i="1"/>
  <c r="S359" i="1"/>
  <c r="R359" i="1"/>
  <c r="Q359" i="1"/>
  <c r="P359" i="1"/>
  <c r="O359" i="1"/>
  <c r="S48" i="1"/>
  <c r="R48" i="1"/>
  <c r="Q48" i="1"/>
  <c r="P48" i="1"/>
  <c r="O48" i="1"/>
  <c r="S355" i="1"/>
  <c r="R355" i="1"/>
  <c r="Q355" i="1"/>
  <c r="P355" i="1"/>
  <c r="O355" i="1"/>
  <c r="S309" i="1"/>
  <c r="R309" i="1"/>
  <c r="Q309" i="1"/>
  <c r="P309" i="1"/>
  <c r="O309" i="1"/>
  <c r="S263" i="1"/>
  <c r="R263" i="1"/>
  <c r="Q263" i="1"/>
  <c r="P263" i="1"/>
  <c r="O263" i="1"/>
  <c r="S258" i="1"/>
  <c r="R258" i="1"/>
  <c r="Q258" i="1"/>
  <c r="P258" i="1"/>
  <c r="O258" i="1"/>
  <c r="S120" i="1"/>
  <c r="R120" i="1"/>
  <c r="Q120" i="1"/>
  <c r="P120" i="1"/>
  <c r="O120" i="1"/>
  <c r="S269" i="1"/>
  <c r="R269" i="1"/>
  <c r="Q269" i="1"/>
  <c r="P269" i="1"/>
  <c r="O269" i="1"/>
  <c r="S138" i="1"/>
  <c r="R138" i="1"/>
  <c r="Q138" i="1"/>
  <c r="P138" i="1"/>
  <c r="O138" i="1"/>
  <c r="S60" i="1"/>
  <c r="R60" i="1"/>
  <c r="Q60" i="1"/>
  <c r="P60" i="1"/>
  <c r="O60" i="1"/>
  <c r="S32" i="1"/>
  <c r="R32" i="1"/>
  <c r="Q32" i="1"/>
  <c r="P32" i="1"/>
  <c r="O32" i="1"/>
  <c r="S209" i="1"/>
  <c r="R209" i="1"/>
  <c r="Q209" i="1"/>
  <c r="P209" i="1"/>
  <c r="O209" i="1"/>
  <c r="S42" i="1"/>
  <c r="R42" i="1"/>
  <c r="Q42" i="1"/>
  <c r="P42" i="1"/>
  <c r="O42" i="1"/>
  <c r="S169" i="1"/>
  <c r="R169" i="1"/>
  <c r="Q169" i="1"/>
  <c r="P169" i="1"/>
  <c r="O169" i="1"/>
  <c r="S143" i="1"/>
  <c r="R143" i="1"/>
  <c r="Q143" i="1"/>
  <c r="P143" i="1"/>
  <c r="O143" i="1"/>
  <c r="S134" i="1"/>
  <c r="R134" i="1"/>
  <c r="Q134" i="1"/>
  <c r="P134" i="1"/>
  <c r="O134" i="1"/>
  <c r="S117" i="1"/>
  <c r="R117" i="1"/>
  <c r="Q117" i="1"/>
  <c r="P117" i="1"/>
  <c r="O117" i="1"/>
  <c r="S97" i="1"/>
  <c r="R97" i="1"/>
  <c r="Q97" i="1"/>
  <c r="P97" i="1"/>
  <c r="O97" i="1"/>
  <c r="S91" i="1"/>
  <c r="R91" i="1"/>
  <c r="Q91" i="1"/>
  <c r="P91" i="1"/>
  <c r="O91" i="1"/>
  <c r="S83" i="1"/>
  <c r="R83" i="1"/>
  <c r="Q83" i="1"/>
  <c r="P83" i="1"/>
  <c r="O83" i="1"/>
  <c r="S49" i="1"/>
  <c r="R49" i="1"/>
  <c r="Q49" i="1"/>
  <c r="P49" i="1"/>
  <c r="O49" i="1"/>
  <c r="S36" i="1"/>
  <c r="R36" i="1"/>
  <c r="Q36" i="1"/>
  <c r="P36" i="1"/>
  <c r="O36" i="1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T198" i="5" l="1"/>
  <c r="R198" i="5"/>
  <c r="V198" i="5"/>
  <c r="U198" i="5"/>
  <c r="X33" i="5"/>
  <c r="P33" i="5"/>
  <c r="N42" i="5"/>
  <c r="V42" i="5"/>
  <c r="S41" i="5"/>
  <c r="O32" i="5"/>
  <c r="X32" i="5"/>
  <c r="T41" i="5"/>
  <c r="W32" i="5"/>
  <c r="O8" i="5"/>
  <c r="P32" i="5"/>
  <c r="U41" i="5"/>
  <c r="N44" i="5"/>
  <c r="T44" i="5"/>
  <c r="R8" i="5"/>
  <c r="Q32" i="5"/>
  <c r="X41" i="5"/>
  <c r="N46" i="5"/>
  <c r="U46" i="5"/>
  <c r="V192" i="5"/>
  <c r="W192" i="5"/>
  <c r="X192" i="5"/>
  <c r="T192" i="5"/>
  <c r="P192" i="5"/>
  <c r="S201" i="5"/>
  <c r="V201" i="5"/>
  <c r="N16" i="5"/>
  <c r="S32" i="5"/>
  <c r="O42" i="5"/>
  <c r="Q16" i="5"/>
  <c r="Q42" i="5"/>
  <c r="J45" i="5"/>
  <c r="J37" i="5"/>
  <c r="N32" i="5"/>
  <c r="R32" i="5"/>
  <c r="U32" i="5"/>
  <c r="O41" i="5"/>
  <c r="U197" i="5"/>
  <c r="N206" i="5"/>
  <c r="U206" i="5"/>
  <c r="P205" i="5"/>
  <c r="S193" i="5"/>
  <c r="X193" i="5"/>
  <c r="O193" i="5"/>
  <c r="W193" i="5"/>
  <c r="N193" i="5"/>
  <c r="V193" i="5"/>
  <c r="R193" i="5"/>
  <c r="Q193" i="5"/>
  <c r="U193" i="5"/>
  <c r="T193" i="5"/>
  <c r="X202" i="5"/>
  <c r="Q202" i="5"/>
  <c r="W202" i="5"/>
  <c r="V202" i="5"/>
  <c r="U202" i="5"/>
  <c r="R202" i="5"/>
  <c r="O202" i="5"/>
  <c r="N202" i="5"/>
  <c r="V194" i="5"/>
  <c r="T197" i="5"/>
  <c r="X200" i="5"/>
  <c r="T201" i="5"/>
  <c r="U201" i="5"/>
  <c r="X197" i="5"/>
  <c r="O200" i="5"/>
  <c r="N201" i="5"/>
  <c r="W201" i="5"/>
  <c r="N194" i="5"/>
  <c r="O194" i="5"/>
  <c r="N197" i="5"/>
  <c r="P200" i="5"/>
  <c r="O201" i="5"/>
  <c r="X201" i="5"/>
  <c r="T204" i="5"/>
  <c r="U205" i="5"/>
  <c r="V206" i="5"/>
  <c r="V197" i="5"/>
  <c r="Q194" i="5"/>
  <c r="O195" i="5"/>
  <c r="N199" i="5"/>
  <c r="T200" i="5"/>
  <c r="P201" i="5"/>
  <c r="V205" i="5"/>
  <c r="W194" i="5"/>
  <c r="R194" i="5"/>
  <c r="R195" i="5"/>
  <c r="Q197" i="5"/>
  <c r="O199" i="5"/>
  <c r="U200" i="5"/>
  <c r="Q201" i="5"/>
  <c r="X205" i="5"/>
  <c r="O192" i="5"/>
  <c r="U194" i="5"/>
  <c r="W195" i="5"/>
  <c r="N198" i="5"/>
  <c r="V199" i="5"/>
  <c r="W200" i="5"/>
  <c r="R201" i="5"/>
  <c r="N205" i="5"/>
  <c r="S196" i="5"/>
  <c r="R203" i="5"/>
  <c r="S204" i="5"/>
  <c r="S195" i="5"/>
  <c r="T196" i="5"/>
  <c r="S203" i="5"/>
  <c r="S194" i="5"/>
  <c r="T195" i="5"/>
  <c r="U196" i="5"/>
  <c r="O198" i="5"/>
  <c r="W198" i="5"/>
  <c r="P199" i="5"/>
  <c r="X199" i="5"/>
  <c r="Q200" i="5"/>
  <c r="S202" i="5"/>
  <c r="T203" i="5"/>
  <c r="U204" i="5"/>
  <c r="O206" i="5"/>
  <c r="W206" i="5"/>
  <c r="Q192" i="5"/>
  <c r="R192" i="5"/>
  <c r="T194" i="5"/>
  <c r="U195" i="5"/>
  <c r="N196" i="5"/>
  <c r="V196" i="5"/>
  <c r="O197" i="5"/>
  <c r="W197" i="5"/>
  <c r="P198" i="5"/>
  <c r="X198" i="5"/>
  <c r="Q199" i="5"/>
  <c r="R200" i="5"/>
  <c r="T202" i="5"/>
  <c r="U203" i="5"/>
  <c r="N204" i="5"/>
  <c r="V204" i="5"/>
  <c r="O205" i="5"/>
  <c r="W205" i="5"/>
  <c r="P206" i="5"/>
  <c r="X206" i="5"/>
  <c r="S192" i="5"/>
  <c r="V195" i="5"/>
  <c r="O196" i="5"/>
  <c r="W196" i="5"/>
  <c r="Q198" i="5"/>
  <c r="R199" i="5"/>
  <c r="S200" i="5"/>
  <c r="N203" i="5"/>
  <c r="V203" i="5"/>
  <c r="O204" i="5"/>
  <c r="W204" i="5"/>
  <c r="Q206" i="5"/>
  <c r="P196" i="5"/>
  <c r="S199" i="5"/>
  <c r="O203" i="5"/>
  <c r="W203" i="5"/>
  <c r="P204" i="5"/>
  <c r="X204" i="5"/>
  <c r="R206" i="5"/>
  <c r="S198" i="5"/>
  <c r="T199" i="5"/>
  <c r="P203" i="5"/>
  <c r="X203" i="5"/>
  <c r="Q204" i="5"/>
  <c r="S206" i="5"/>
  <c r="X196" i="5"/>
  <c r="U192" i="5"/>
  <c r="P195" i="5"/>
  <c r="X195" i="5"/>
  <c r="Q196" i="5"/>
  <c r="N192" i="5"/>
  <c r="P194" i="5"/>
  <c r="Q195" i="5"/>
  <c r="N200" i="5"/>
  <c r="P202" i="5"/>
  <c r="Q203" i="5"/>
  <c r="X39" i="5"/>
  <c r="Q39" i="5"/>
  <c r="R39" i="5"/>
  <c r="S39" i="5"/>
  <c r="T39" i="5"/>
  <c r="U39" i="5"/>
  <c r="N15" i="5"/>
  <c r="R9" i="5"/>
  <c r="W9" i="5"/>
  <c r="P14" i="5"/>
  <c r="R19" i="5"/>
  <c r="P8" i="5"/>
  <c r="N9" i="5"/>
  <c r="R11" i="5"/>
  <c r="V14" i="5"/>
  <c r="O16" i="5"/>
  <c r="N17" i="5"/>
  <c r="N20" i="5"/>
  <c r="Q8" i="5"/>
  <c r="O9" i="5"/>
  <c r="T11" i="5"/>
  <c r="X14" i="5"/>
  <c r="P16" i="5"/>
  <c r="O17" i="5"/>
  <c r="V20" i="5"/>
  <c r="S8" i="5"/>
  <c r="S9" i="5"/>
  <c r="V12" i="5"/>
  <c r="R15" i="5"/>
  <c r="R16" i="5"/>
  <c r="T17" i="5"/>
  <c r="N22" i="5"/>
  <c r="V8" i="5"/>
  <c r="T9" i="5"/>
  <c r="R13" i="5"/>
  <c r="T15" i="5"/>
  <c r="S16" i="5"/>
  <c r="U17" i="5"/>
  <c r="V22" i="5"/>
  <c r="W8" i="5"/>
  <c r="U9" i="5"/>
  <c r="T13" i="5"/>
  <c r="U15" i="5"/>
  <c r="V16" i="5"/>
  <c r="V17" i="5"/>
  <c r="X8" i="5"/>
  <c r="V9" i="5"/>
  <c r="N14" i="5"/>
  <c r="V15" i="5"/>
  <c r="X16" i="5"/>
  <c r="W17" i="5"/>
  <c r="O10" i="5"/>
  <c r="W10" i="5"/>
  <c r="S11" i="5"/>
  <c r="O12" i="5"/>
  <c r="W12" i="5"/>
  <c r="S13" i="5"/>
  <c r="O14" i="5"/>
  <c r="W14" i="5"/>
  <c r="S15" i="5"/>
  <c r="W16" i="5"/>
  <c r="S17" i="5"/>
  <c r="O18" i="5"/>
  <c r="W18" i="5"/>
  <c r="S19" i="5"/>
  <c r="O20" i="5"/>
  <c r="W20" i="5"/>
  <c r="S21" i="5"/>
  <c r="O22" i="5"/>
  <c r="W22" i="5"/>
  <c r="S23" i="5"/>
  <c r="P12" i="5"/>
  <c r="X12" i="5"/>
  <c r="P18" i="5"/>
  <c r="X18" i="5"/>
  <c r="T19" i="5"/>
  <c r="P20" i="5"/>
  <c r="X20" i="5"/>
  <c r="T21" i="5"/>
  <c r="P22" i="5"/>
  <c r="X22" i="5"/>
  <c r="T23" i="5"/>
  <c r="Q10" i="5"/>
  <c r="U11" i="5"/>
  <c r="Q12" i="5"/>
  <c r="U13" i="5"/>
  <c r="Q14" i="5"/>
  <c r="Q18" i="5"/>
  <c r="U19" i="5"/>
  <c r="Q20" i="5"/>
  <c r="U21" i="5"/>
  <c r="Q22" i="5"/>
  <c r="U23" i="5"/>
  <c r="V10" i="5"/>
  <c r="X10" i="5"/>
  <c r="R10" i="5"/>
  <c r="N11" i="5"/>
  <c r="V11" i="5"/>
  <c r="R12" i="5"/>
  <c r="N13" i="5"/>
  <c r="V13" i="5"/>
  <c r="R14" i="5"/>
  <c r="R18" i="5"/>
  <c r="N19" i="5"/>
  <c r="V19" i="5"/>
  <c r="V21" i="5"/>
  <c r="R22" i="5"/>
  <c r="V23" i="5"/>
  <c r="S18" i="5"/>
  <c r="W19" i="5"/>
  <c r="S20" i="5"/>
  <c r="O21" i="5"/>
  <c r="S22" i="5"/>
  <c r="O23" i="5"/>
  <c r="W23" i="5"/>
  <c r="V18" i="5"/>
  <c r="S10" i="5"/>
  <c r="O11" i="5"/>
  <c r="W11" i="5"/>
  <c r="S12" i="5"/>
  <c r="O13" i="5"/>
  <c r="W13" i="5"/>
  <c r="S14" i="5"/>
  <c r="O15" i="5"/>
  <c r="W15" i="5"/>
  <c r="O19" i="5"/>
  <c r="T8" i="5"/>
  <c r="P9" i="5"/>
  <c r="X9" i="5"/>
  <c r="T10" i="5"/>
  <c r="P11" i="5"/>
  <c r="X11" i="5"/>
  <c r="T12" i="5"/>
  <c r="P13" i="5"/>
  <c r="X13" i="5"/>
  <c r="T14" i="5"/>
  <c r="P15" i="5"/>
  <c r="X15" i="5"/>
  <c r="T16" i="5"/>
  <c r="P17" i="5"/>
  <c r="X17" i="5"/>
  <c r="T18" i="5"/>
  <c r="P19" i="5"/>
  <c r="X19" i="5"/>
  <c r="T20" i="5"/>
  <c r="P21" i="5"/>
  <c r="X21" i="5"/>
  <c r="T22" i="5"/>
  <c r="P23" i="5"/>
  <c r="X23" i="5"/>
  <c r="Q9" i="5"/>
  <c r="Q11" i="5"/>
  <c r="Q13" i="5"/>
  <c r="Q15" i="5"/>
  <c r="Q17" i="5"/>
  <c r="Q19" i="5"/>
  <c r="Q21" i="5"/>
  <c r="Q23" i="5"/>
  <c r="G246" i="5"/>
  <c r="F246" i="5"/>
  <c r="E246" i="5"/>
  <c r="D246" i="5"/>
  <c r="C246" i="5"/>
  <c r="G245" i="5"/>
  <c r="F245" i="5"/>
  <c r="E245" i="5"/>
  <c r="D245" i="5"/>
  <c r="C245" i="5"/>
  <c r="G244" i="5"/>
  <c r="F244" i="5"/>
  <c r="E244" i="5"/>
  <c r="D244" i="5"/>
  <c r="C244" i="5"/>
  <c r="G243" i="5"/>
  <c r="F243" i="5"/>
  <c r="E243" i="5"/>
  <c r="D243" i="5"/>
  <c r="C243" i="5"/>
  <c r="G242" i="5"/>
  <c r="F242" i="5"/>
  <c r="E242" i="5"/>
  <c r="D242" i="5"/>
  <c r="G241" i="5"/>
  <c r="F241" i="5"/>
  <c r="E241" i="5"/>
  <c r="D241" i="5"/>
  <c r="G240" i="5"/>
  <c r="F240" i="5"/>
  <c r="E240" i="5"/>
  <c r="C240" i="5"/>
  <c r="G239" i="5"/>
  <c r="F239" i="5"/>
  <c r="E239" i="5"/>
  <c r="C239" i="5"/>
  <c r="G238" i="5"/>
  <c r="F238" i="5"/>
  <c r="E238" i="5"/>
  <c r="C238" i="5"/>
  <c r="G237" i="5"/>
  <c r="F237" i="5"/>
  <c r="E237" i="5"/>
  <c r="C237" i="5"/>
  <c r="G236" i="5"/>
  <c r="F236" i="5"/>
  <c r="E236" i="5"/>
  <c r="D236" i="5"/>
  <c r="C236" i="5"/>
  <c r="G235" i="5"/>
  <c r="F235" i="5"/>
  <c r="E235" i="5"/>
  <c r="D235" i="5"/>
  <c r="C235" i="5"/>
  <c r="G234" i="5"/>
  <c r="F234" i="5"/>
  <c r="E234" i="5"/>
  <c r="D234" i="5"/>
  <c r="C234" i="5"/>
  <c r="G233" i="5"/>
  <c r="F233" i="5"/>
  <c r="E233" i="5"/>
  <c r="D233" i="5"/>
  <c r="C233" i="5"/>
  <c r="G232" i="5"/>
  <c r="F232" i="5"/>
  <c r="E232" i="5"/>
  <c r="D232" i="5"/>
  <c r="C232" i="5"/>
  <c r="G231" i="5"/>
  <c r="F231" i="5"/>
  <c r="E231" i="5"/>
  <c r="D231" i="5"/>
  <c r="A231" i="5"/>
  <c r="J231" i="5" s="1"/>
  <c r="S231" i="5" s="1"/>
  <c r="C231" i="5"/>
  <c r="A247" i="5"/>
  <c r="J247" i="5" s="1"/>
  <c r="A246" i="5"/>
  <c r="J246" i="5" s="1"/>
  <c r="S246" i="5" s="1"/>
  <c r="A245" i="5"/>
  <c r="J245" i="5" s="1"/>
  <c r="A244" i="5"/>
  <c r="J244" i="5" s="1"/>
  <c r="A243" i="5"/>
  <c r="J243" i="5" s="1"/>
  <c r="T243" i="5" s="1"/>
  <c r="A242" i="5"/>
  <c r="J242" i="5" s="1"/>
  <c r="X242" i="5" s="1"/>
  <c r="A241" i="5"/>
  <c r="J241" i="5" s="1"/>
  <c r="U241" i="5" s="1"/>
  <c r="A240" i="5"/>
  <c r="J240" i="5" s="1"/>
  <c r="N240" i="5" s="1"/>
  <c r="A239" i="5"/>
  <c r="J239" i="5" s="1"/>
  <c r="T239" i="5" s="1"/>
  <c r="A238" i="5"/>
  <c r="J238" i="5" s="1"/>
  <c r="A237" i="5"/>
  <c r="J237" i="5" s="1"/>
  <c r="A236" i="5"/>
  <c r="J236" i="5" s="1"/>
  <c r="A235" i="5"/>
  <c r="J235" i="5" s="1"/>
  <c r="T235" i="5" s="1"/>
  <c r="A234" i="5"/>
  <c r="J234" i="5" s="1"/>
  <c r="A233" i="5"/>
  <c r="J233" i="5" s="1"/>
  <c r="S233" i="5" s="1"/>
  <c r="A232" i="5"/>
  <c r="J232" i="5" s="1"/>
  <c r="O232" i="5" s="1"/>
  <c r="A227" i="5"/>
  <c r="J227" i="5" s="1"/>
  <c r="A226" i="5"/>
  <c r="J226" i="5" s="1"/>
  <c r="Q226" i="5" s="1"/>
  <c r="A225" i="5"/>
  <c r="J225" i="5" s="1"/>
  <c r="A224" i="5"/>
  <c r="J224" i="5" s="1"/>
  <c r="Q224" i="5" s="1"/>
  <c r="A223" i="5"/>
  <c r="J223" i="5" s="1"/>
  <c r="T223" i="5" s="1"/>
  <c r="A222" i="5"/>
  <c r="J222" i="5" s="1"/>
  <c r="X222" i="5" s="1"/>
  <c r="A221" i="5"/>
  <c r="J221" i="5" s="1"/>
  <c r="V221" i="5" s="1"/>
  <c r="A220" i="5"/>
  <c r="J220" i="5" s="1"/>
  <c r="O220" i="5" s="1"/>
  <c r="A219" i="5"/>
  <c r="J219" i="5" s="1"/>
  <c r="V219" i="5" s="1"/>
  <c r="A218" i="5"/>
  <c r="J218" i="5" s="1"/>
  <c r="S218" i="5" s="1"/>
  <c r="A217" i="5"/>
  <c r="J217" i="5" s="1"/>
  <c r="A216" i="5"/>
  <c r="J216" i="5" s="1"/>
  <c r="A215" i="5"/>
  <c r="J215" i="5" s="1"/>
  <c r="S215" i="5" s="1"/>
  <c r="A214" i="5"/>
  <c r="J214" i="5" s="1"/>
  <c r="A213" i="5"/>
  <c r="J213" i="5" s="1"/>
  <c r="S213" i="5" s="1"/>
  <c r="A212" i="5"/>
  <c r="J212" i="5" s="1"/>
  <c r="O212" i="5" s="1"/>
  <c r="G226" i="5"/>
  <c r="F226" i="5"/>
  <c r="E226" i="5"/>
  <c r="C226" i="5"/>
  <c r="G225" i="5"/>
  <c r="F225" i="5"/>
  <c r="E225" i="5"/>
  <c r="C225" i="5"/>
  <c r="G224" i="5"/>
  <c r="F224" i="5"/>
  <c r="E224" i="5"/>
  <c r="C224" i="5"/>
  <c r="G223" i="5"/>
  <c r="F223" i="5"/>
  <c r="E223" i="5"/>
  <c r="C223" i="5"/>
  <c r="G222" i="5"/>
  <c r="F222" i="5"/>
  <c r="E222" i="5"/>
  <c r="C222" i="5"/>
  <c r="G221" i="5"/>
  <c r="F221" i="5"/>
  <c r="E221" i="5"/>
  <c r="C221" i="5"/>
  <c r="G220" i="5"/>
  <c r="F220" i="5"/>
  <c r="E220" i="5"/>
  <c r="G219" i="5"/>
  <c r="F219" i="5"/>
  <c r="E219" i="5"/>
  <c r="G218" i="5"/>
  <c r="F218" i="5"/>
  <c r="E218" i="5"/>
  <c r="G217" i="5"/>
  <c r="F217" i="5"/>
  <c r="E217" i="5"/>
  <c r="G216" i="5"/>
  <c r="F216" i="5"/>
  <c r="E216" i="5"/>
  <c r="G215" i="5"/>
  <c r="F215" i="5"/>
  <c r="E215" i="5"/>
  <c r="G214" i="5"/>
  <c r="F214" i="5"/>
  <c r="E214" i="5"/>
  <c r="G213" i="5"/>
  <c r="F213" i="5"/>
  <c r="E213" i="5"/>
  <c r="G212" i="5"/>
  <c r="F212" i="5"/>
  <c r="E212" i="5"/>
  <c r="C212" i="5"/>
  <c r="G211" i="5"/>
  <c r="F211" i="5"/>
  <c r="E211" i="5"/>
  <c r="A211" i="5"/>
  <c r="J211" i="5" s="1"/>
  <c r="C211" i="5"/>
  <c r="G206" i="5"/>
  <c r="F206" i="5"/>
  <c r="E206" i="5"/>
  <c r="D206" i="5"/>
  <c r="C206" i="5"/>
  <c r="G205" i="5"/>
  <c r="F205" i="5"/>
  <c r="E205" i="5"/>
  <c r="D205" i="5"/>
  <c r="C205" i="5"/>
  <c r="G204" i="5"/>
  <c r="F204" i="5"/>
  <c r="E204" i="5"/>
  <c r="D204" i="5"/>
  <c r="C204" i="5"/>
  <c r="G203" i="5"/>
  <c r="F203" i="5"/>
  <c r="E203" i="5"/>
  <c r="D203" i="5"/>
  <c r="C203" i="5"/>
  <c r="G202" i="5"/>
  <c r="F202" i="5"/>
  <c r="E202" i="5"/>
  <c r="D202" i="5"/>
  <c r="C202" i="5"/>
  <c r="G201" i="5"/>
  <c r="F201" i="5"/>
  <c r="E201" i="5"/>
  <c r="D201" i="5"/>
  <c r="C201" i="5"/>
  <c r="G200" i="5"/>
  <c r="F200" i="5"/>
  <c r="E200" i="5"/>
  <c r="D200" i="5"/>
  <c r="C200" i="5"/>
  <c r="G199" i="5"/>
  <c r="F199" i="5"/>
  <c r="E199" i="5"/>
  <c r="D199" i="5"/>
  <c r="C199" i="5"/>
  <c r="G198" i="5"/>
  <c r="F198" i="5"/>
  <c r="E198" i="5"/>
  <c r="D198" i="5"/>
  <c r="G197" i="5"/>
  <c r="E197" i="5"/>
  <c r="D197" i="5"/>
  <c r="G196" i="5"/>
  <c r="E196" i="5"/>
  <c r="D196" i="5"/>
  <c r="G195" i="5"/>
  <c r="E195" i="5"/>
  <c r="D195" i="5"/>
  <c r="G194" i="5"/>
  <c r="E194" i="5"/>
  <c r="D194" i="5"/>
  <c r="G193" i="5"/>
  <c r="E193" i="5"/>
  <c r="D193" i="5"/>
  <c r="G192" i="5"/>
  <c r="E192" i="5"/>
  <c r="D192" i="5"/>
  <c r="G191" i="5"/>
  <c r="E191" i="5"/>
  <c r="D191" i="5"/>
  <c r="A191" i="5"/>
  <c r="J191" i="5" s="1"/>
  <c r="W191" i="5" s="1"/>
  <c r="A187" i="5"/>
  <c r="J187" i="5" s="1"/>
  <c r="A186" i="5"/>
  <c r="J186" i="5" s="1"/>
  <c r="A185" i="5"/>
  <c r="J185" i="5" s="1"/>
  <c r="A184" i="5"/>
  <c r="J184" i="5" s="1"/>
  <c r="R184" i="5" s="1"/>
  <c r="A183" i="5"/>
  <c r="J183" i="5" s="1"/>
  <c r="V183" i="5" s="1"/>
  <c r="A182" i="5"/>
  <c r="J182" i="5" s="1"/>
  <c r="V182" i="5" s="1"/>
  <c r="A181" i="5"/>
  <c r="J181" i="5" s="1"/>
  <c r="S181" i="5" s="1"/>
  <c r="A180" i="5"/>
  <c r="J180" i="5" s="1"/>
  <c r="U180" i="5" s="1"/>
  <c r="A179" i="5"/>
  <c r="J179" i="5" s="1"/>
  <c r="T179" i="5" s="1"/>
  <c r="A178" i="5"/>
  <c r="J178" i="5" s="1"/>
  <c r="A177" i="5"/>
  <c r="J177" i="5" s="1"/>
  <c r="A176" i="5"/>
  <c r="J176" i="5" s="1"/>
  <c r="R176" i="5" s="1"/>
  <c r="A175" i="5"/>
  <c r="J175" i="5" s="1"/>
  <c r="U175" i="5" s="1"/>
  <c r="A174" i="5"/>
  <c r="J174" i="5" s="1"/>
  <c r="N174" i="5" s="1"/>
  <c r="A173" i="5"/>
  <c r="J173" i="5" s="1"/>
  <c r="N173" i="5" s="1"/>
  <c r="A172" i="5"/>
  <c r="J172" i="5" s="1"/>
  <c r="U172" i="5" s="1"/>
  <c r="G186" i="5"/>
  <c r="F186" i="5"/>
  <c r="E186" i="5"/>
  <c r="D186" i="5"/>
  <c r="C186" i="5"/>
  <c r="G185" i="5"/>
  <c r="F185" i="5"/>
  <c r="E185" i="5"/>
  <c r="D185" i="5"/>
  <c r="C185" i="5"/>
  <c r="G184" i="5"/>
  <c r="F184" i="5"/>
  <c r="E184" i="5"/>
  <c r="D184" i="5"/>
  <c r="C184" i="5"/>
  <c r="G183" i="5"/>
  <c r="F183" i="5"/>
  <c r="E183" i="5"/>
  <c r="D183" i="5"/>
  <c r="C183" i="5"/>
  <c r="G182" i="5"/>
  <c r="F182" i="5"/>
  <c r="E182" i="5"/>
  <c r="D182" i="5"/>
  <c r="C182" i="5"/>
  <c r="G181" i="5"/>
  <c r="F181" i="5"/>
  <c r="E181" i="5"/>
  <c r="D181" i="5"/>
  <c r="C181" i="5"/>
  <c r="G180" i="5"/>
  <c r="F180" i="5"/>
  <c r="E180" i="5"/>
  <c r="C180" i="5"/>
  <c r="G179" i="5"/>
  <c r="F179" i="5"/>
  <c r="E179" i="5"/>
  <c r="C179" i="5"/>
  <c r="G178" i="5"/>
  <c r="F178" i="5"/>
  <c r="E178" i="5"/>
  <c r="G177" i="5"/>
  <c r="F177" i="5"/>
  <c r="E177" i="5"/>
  <c r="G176" i="5"/>
  <c r="F176" i="5"/>
  <c r="E176" i="5"/>
  <c r="G175" i="5"/>
  <c r="F175" i="5"/>
  <c r="E175" i="5"/>
  <c r="G174" i="5"/>
  <c r="F174" i="5"/>
  <c r="E174" i="5"/>
  <c r="G173" i="5"/>
  <c r="F173" i="5"/>
  <c r="E173" i="5"/>
  <c r="G172" i="5"/>
  <c r="F172" i="5"/>
  <c r="E172" i="5"/>
  <c r="D172" i="5"/>
  <c r="G171" i="5"/>
  <c r="F171" i="5"/>
  <c r="E171" i="5"/>
  <c r="D171" i="5"/>
  <c r="A171" i="5"/>
  <c r="J171" i="5" s="1"/>
  <c r="T171" i="5" s="1"/>
  <c r="A167" i="5"/>
  <c r="J167" i="5" s="1"/>
  <c r="A166" i="5"/>
  <c r="J166" i="5" s="1"/>
  <c r="A165" i="5"/>
  <c r="J165" i="5" s="1"/>
  <c r="A164" i="5"/>
  <c r="J164" i="5" s="1"/>
  <c r="Q164" i="5" s="1"/>
  <c r="A163" i="5"/>
  <c r="J163" i="5" s="1"/>
  <c r="T163" i="5" s="1"/>
  <c r="A162" i="5"/>
  <c r="J162" i="5" s="1"/>
  <c r="T162" i="5" s="1"/>
  <c r="A161" i="5"/>
  <c r="J161" i="5" s="1"/>
  <c r="N161" i="5" s="1"/>
  <c r="A160" i="5"/>
  <c r="J160" i="5" s="1"/>
  <c r="U160" i="5" s="1"/>
  <c r="A159" i="5"/>
  <c r="J159" i="5" s="1"/>
  <c r="T159" i="5" s="1"/>
  <c r="A158" i="5"/>
  <c r="J158" i="5" s="1"/>
  <c r="A157" i="5"/>
  <c r="J157" i="5" s="1"/>
  <c r="A156" i="5"/>
  <c r="J156" i="5" s="1"/>
  <c r="Q156" i="5" s="1"/>
  <c r="A155" i="5"/>
  <c r="J155" i="5" s="1"/>
  <c r="P155" i="5" s="1"/>
  <c r="A154" i="5"/>
  <c r="J154" i="5" s="1"/>
  <c r="Q154" i="5" s="1"/>
  <c r="A153" i="5"/>
  <c r="J153" i="5" s="1"/>
  <c r="N153" i="5" s="1"/>
  <c r="A152" i="5"/>
  <c r="J152" i="5" s="1"/>
  <c r="U152" i="5" s="1"/>
  <c r="F166" i="5"/>
  <c r="E166" i="5"/>
  <c r="D166" i="5"/>
  <c r="C166" i="5"/>
  <c r="F165" i="5"/>
  <c r="E165" i="5"/>
  <c r="D165" i="5"/>
  <c r="C165" i="5"/>
  <c r="F164" i="5"/>
  <c r="E164" i="5"/>
  <c r="D164" i="5"/>
  <c r="C164" i="5"/>
  <c r="F163" i="5"/>
  <c r="D163" i="5"/>
  <c r="C163" i="5"/>
  <c r="F162" i="5"/>
  <c r="D162" i="5"/>
  <c r="C162" i="5"/>
  <c r="F161" i="5"/>
  <c r="C161" i="5"/>
  <c r="F160" i="5"/>
  <c r="D160" i="5"/>
  <c r="C160" i="5"/>
  <c r="F159" i="5"/>
  <c r="D159" i="5"/>
  <c r="C159" i="5"/>
  <c r="F158" i="5"/>
  <c r="D158" i="5"/>
  <c r="C158" i="5"/>
  <c r="F157" i="5"/>
  <c r="F156" i="5"/>
  <c r="F155" i="5"/>
  <c r="F154" i="5"/>
  <c r="F153" i="5"/>
  <c r="F152" i="5"/>
  <c r="A151" i="5"/>
  <c r="J151" i="5" s="1"/>
  <c r="N151" i="5" s="1"/>
  <c r="A147" i="5"/>
  <c r="J147" i="5" s="1"/>
  <c r="A146" i="5"/>
  <c r="J146" i="5" s="1"/>
  <c r="A145" i="5"/>
  <c r="J145" i="5" s="1"/>
  <c r="A144" i="5"/>
  <c r="J144" i="5" s="1"/>
  <c r="U144" i="5" s="1"/>
  <c r="A143" i="5"/>
  <c r="J143" i="5" s="1"/>
  <c r="X143" i="5" s="1"/>
  <c r="A142" i="5"/>
  <c r="J142" i="5" s="1"/>
  <c r="X142" i="5" s="1"/>
  <c r="A141" i="5"/>
  <c r="J141" i="5" s="1"/>
  <c r="S141" i="5" s="1"/>
  <c r="A140" i="5"/>
  <c r="J140" i="5" s="1"/>
  <c r="T140" i="5" s="1"/>
  <c r="A139" i="5"/>
  <c r="J139" i="5" s="1"/>
  <c r="S139" i="5" s="1"/>
  <c r="A138" i="5"/>
  <c r="J138" i="5" s="1"/>
  <c r="S138" i="5" s="1"/>
  <c r="A137" i="5"/>
  <c r="J137" i="5" s="1"/>
  <c r="A136" i="5"/>
  <c r="J136" i="5" s="1"/>
  <c r="P136" i="5" s="1"/>
  <c r="A135" i="5"/>
  <c r="J135" i="5" s="1"/>
  <c r="Q135" i="5" s="1"/>
  <c r="A134" i="5"/>
  <c r="J134" i="5" s="1"/>
  <c r="X134" i="5" s="1"/>
  <c r="A133" i="5"/>
  <c r="J133" i="5" s="1"/>
  <c r="Q133" i="5" s="1"/>
  <c r="A132" i="5"/>
  <c r="J132" i="5" s="1"/>
  <c r="N132" i="5" s="1"/>
  <c r="A131" i="5"/>
  <c r="J131" i="5" s="1"/>
  <c r="S131" i="5" s="1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G139" i="5"/>
  <c r="G138" i="5"/>
  <c r="G137" i="5"/>
  <c r="G136" i="5"/>
  <c r="G135" i="5"/>
  <c r="G134" i="5"/>
  <c r="G133" i="5"/>
  <c r="G132" i="5"/>
  <c r="F132" i="5"/>
  <c r="G131" i="5"/>
  <c r="F131" i="5"/>
  <c r="C131" i="5"/>
  <c r="C111" i="5"/>
  <c r="D111" i="5"/>
  <c r="E111" i="5"/>
  <c r="F111" i="5"/>
  <c r="G111" i="5"/>
  <c r="A112" i="5"/>
  <c r="J112" i="5" s="1"/>
  <c r="S112" i="5" s="1"/>
  <c r="C112" i="5"/>
  <c r="E112" i="5"/>
  <c r="G112" i="5"/>
  <c r="A113" i="5"/>
  <c r="J113" i="5" s="1"/>
  <c r="C113" i="5"/>
  <c r="E113" i="5"/>
  <c r="G113" i="5"/>
  <c r="A114" i="5"/>
  <c r="J114" i="5" s="1"/>
  <c r="N114" i="5" s="1"/>
  <c r="C114" i="5"/>
  <c r="E114" i="5"/>
  <c r="G114" i="5"/>
  <c r="A115" i="5"/>
  <c r="J115" i="5" s="1"/>
  <c r="C115" i="5"/>
  <c r="E115" i="5"/>
  <c r="G115" i="5"/>
  <c r="A116" i="5"/>
  <c r="J116" i="5" s="1"/>
  <c r="R116" i="5" s="1"/>
  <c r="C116" i="5"/>
  <c r="E116" i="5"/>
  <c r="G116" i="5"/>
  <c r="A117" i="5"/>
  <c r="J117" i="5" s="1"/>
  <c r="C117" i="5"/>
  <c r="E117" i="5"/>
  <c r="G117" i="5"/>
  <c r="A118" i="5"/>
  <c r="J118" i="5" s="1"/>
  <c r="N118" i="5" s="1"/>
  <c r="C118" i="5"/>
  <c r="E118" i="5"/>
  <c r="G118" i="5"/>
  <c r="A119" i="5"/>
  <c r="J119" i="5" s="1"/>
  <c r="S119" i="5" s="1"/>
  <c r="C119" i="5"/>
  <c r="E119" i="5"/>
  <c r="G119" i="5"/>
  <c r="A120" i="5"/>
  <c r="J120" i="5" s="1"/>
  <c r="R120" i="5" s="1"/>
  <c r="C120" i="5"/>
  <c r="E120" i="5"/>
  <c r="G120" i="5"/>
  <c r="A121" i="5"/>
  <c r="J121" i="5" s="1"/>
  <c r="O121" i="5" s="1"/>
  <c r="C121" i="5"/>
  <c r="E121" i="5"/>
  <c r="F121" i="5"/>
  <c r="G121" i="5"/>
  <c r="A122" i="5"/>
  <c r="J122" i="5" s="1"/>
  <c r="X122" i="5" s="1"/>
  <c r="C122" i="5"/>
  <c r="E122" i="5"/>
  <c r="F122" i="5"/>
  <c r="G122" i="5"/>
  <c r="A123" i="5"/>
  <c r="J123" i="5" s="1"/>
  <c r="C123" i="5"/>
  <c r="E123" i="5"/>
  <c r="F123" i="5"/>
  <c r="G123" i="5"/>
  <c r="A124" i="5"/>
  <c r="J124" i="5" s="1"/>
  <c r="S124" i="5" s="1"/>
  <c r="C124" i="5"/>
  <c r="E124" i="5"/>
  <c r="F124" i="5"/>
  <c r="G124" i="5"/>
  <c r="A125" i="5"/>
  <c r="J125" i="5" s="1"/>
  <c r="U125" i="5" s="1"/>
  <c r="C125" i="5"/>
  <c r="E125" i="5"/>
  <c r="F125" i="5"/>
  <c r="G125" i="5"/>
  <c r="A126" i="5"/>
  <c r="J126" i="5" s="1"/>
  <c r="X126" i="5" s="1"/>
  <c r="C126" i="5"/>
  <c r="E126" i="5"/>
  <c r="F126" i="5"/>
  <c r="G126" i="5"/>
  <c r="A127" i="5"/>
  <c r="J127" i="5" s="1"/>
  <c r="A107" i="5"/>
  <c r="J107" i="5" s="1"/>
  <c r="A106" i="5"/>
  <c r="J106" i="5" s="1"/>
  <c r="A105" i="5"/>
  <c r="J105" i="5" s="1"/>
  <c r="A104" i="5"/>
  <c r="J104" i="5" s="1"/>
  <c r="A103" i="5"/>
  <c r="J103" i="5" s="1"/>
  <c r="A102" i="5"/>
  <c r="J102" i="5" s="1"/>
  <c r="A101" i="5"/>
  <c r="J101" i="5" s="1"/>
  <c r="A100" i="5"/>
  <c r="J100" i="5" s="1"/>
  <c r="A99" i="5"/>
  <c r="J99" i="5" s="1"/>
  <c r="A98" i="5"/>
  <c r="J98" i="5" s="1"/>
  <c r="A97" i="5"/>
  <c r="J97" i="5" s="1"/>
  <c r="A96" i="5"/>
  <c r="J96" i="5" s="1"/>
  <c r="A95" i="5"/>
  <c r="J95" i="5" s="1"/>
  <c r="A94" i="5"/>
  <c r="J94" i="5" s="1"/>
  <c r="A93" i="5"/>
  <c r="J93" i="5" s="1"/>
  <c r="A92" i="5"/>
  <c r="J92" i="5" s="1"/>
  <c r="A91" i="5"/>
  <c r="J91" i="5" s="1"/>
  <c r="A87" i="5"/>
  <c r="J87" i="5" s="1"/>
  <c r="A86" i="5"/>
  <c r="J86" i="5" s="1"/>
  <c r="A85" i="5"/>
  <c r="J85" i="5" s="1"/>
  <c r="A84" i="5"/>
  <c r="J84" i="5" s="1"/>
  <c r="A83" i="5"/>
  <c r="J83" i="5" s="1"/>
  <c r="A82" i="5"/>
  <c r="J82" i="5" s="1"/>
  <c r="A81" i="5"/>
  <c r="J81" i="5" s="1"/>
  <c r="A80" i="5"/>
  <c r="J80" i="5" s="1"/>
  <c r="A79" i="5"/>
  <c r="J79" i="5" s="1"/>
  <c r="A78" i="5"/>
  <c r="J78" i="5" s="1"/>
  <c r="A77" i="5"/>
  <c r="J77" i="5" s="1"/>
  <c r="A76" i="5"/>
  <c r="J76" i="5" s="1"/>
  <c r="A75" i="5"/>
  <c r="J75" i="5" s="1"/>
  <c r="A74" i="5"/>
  <c r="J74" i="5" s="1"/>
  <c r="A73" i="5"/>
  <c r="J73" i="5" s="1"/>
  <c r="A72" i="5"/>
  <c r="J72" i="5" s="1"/>
  <c r="A71" i="5"/>
  <c r="J71" i="5" s="1"/>
  <c r="A67" i="5"/>
  <c r="J67" i="5" s="1"/>
  <c r="A66" i="5"/>
  <c r="J66" i="5" s="1"/>
  <c r="A65" i="5"/>
  <c r="J65" i="5" s="1"/>
  <c r="W65" i="5" s="1"/>
  <c r="A64" i="5"/>
  <c r="J64" i="5" s="1"/>
  <c r="P64" i="5" s="1"/>
  <c r="A63" i="5"/>
  <c r="J63" i="5" s="1"/>
  <c r="R63" i="5" s="1"/>
  <c r="A62" i="5"/>
  <c r="J62" i="5" s="1"/>
  <c r="P62" i="5" s="1"/>
  <c r="A61" i="5"/>
  <c r="J61" i="5" s="1"/>
  <c r="S61" i="5" s="1"/>
  <c r="A60" i="5"/>
  <c r="J60" i="5" s="1"/>
  <c r="S60" i="5" s="1"/>
  <c r="A59" i="5"/>
  <c r="J59" i="5" s="1"/>
  <c r="A58" i="5"/>
  <c r="J58" i="5" s="1"/>
  <c r="A57" i="5"/>
  <c r="J57" i="5" s="1"/>
  <c r="A56" i="5"/>
  <c r="J56" i="5" s="1"/>
  <c r="N56" i="5" s="1"/>
  <c r="A55" i="5"/>
  <c r="J55" i="5" s="1"/>
  <c r="X55" i="5" s="1"/>
  <c r="A54" i="5"/>
  <c r="J54" i="5" s="1"/>
  <c r="S54" i="5" s="1"/>
  <c r="A53" i="5"/>
  <c r="J53" i="5" s="1"/>
  <c r="N53" i="5" s="1"/>
  <c r="A52" i="5"/>
  <c r="J52" i="5" s="1"/>
  <c r="R52" i="5" s="1"/>
  <c r="A51" i="5"/>
  <c r="J51" i="5" s="1"/>
  <c r="U51" i="5" s="1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6" i="5"/>
  <c r="F86" i="5"/>
  <c r="E86" i="5"/>
  <c r="D86" i="5"/>
  <c r="G85" i="5"/>
  <c r="F85" i="5"/>
  <c r="E85" i="5"/>
  <c r="D85" i="5"/>
  <c r="G84" i="5"/>
  <c r="F84" i="5"/>
  <c r="E84" i="5"/>
  <c r="D84" i="5"/>
  <c r="G83" i="5"/>
  <c r="F83" i="5"/>
  <c r="E83" i="5"/>
  <c r="D83" i="5"/>
  <c r="G82" i="5"/>
  <c r="F82" i="5"/>
  <c r="E82" i="5"/>
  <c r="D82" i="5"/>
  <c r="G81" i="5"/>
  <c r="F81" i="5"/>
  <c r="E81" i="5"/>
  <c r="D81" i="5"/>
  <c r="G80" i="5"/>
  <c r="F80" i="5"/>
  <c r="E80" i="5"/>
  <c r="D80" i="5"/>
  <c r="G79" i="5"/>
  <c r="F79" i="5"/>
  <c r="E79" i="5"/>
  <c r="D79" i="5"/>
  <c r="G78" i="5"/>
  <c r="F78" i="5"/>
  <c r="E78" i="5"/>
  <c r="D78" i="5"/>
  <c r="G77" i="5"/>
  <c r="F77" i="5"/>
  <c r="D77" i="5"/>
  <c r="G76" i="5"/>
  <c r="F76" i="5"/>
  <c r="D76" i="5"/>
  <c r="G75" i="5"/>
  <c r="F75" i="5"/>
  <c r="D75" i="5"/>
  <c r="G74" i="5"/>
  <c r="F74" i="5"/>
  <c r="D74" i="5"/>
  <c r="G73" i="5"/>
  <c r="F73" i="5"/>
  <c r="D73" i="5"/>
  <c r="G72" i="5"/>
  <c r="F72" i="5"/>
  <c r="D72" i="5"/>
  <c r="G71" i="5"/>
  <c r="F71" i="5"/>
  <c r="D71" i="5"/>
  <c r="G66" i="5"/>
  <c r="F66" i="5"/>
  <c r="D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F57" i="5"/>
  <c r="F56" i="5"/>
  <c r="F55" i="5"/>
  <c r="F54" i="5"/>
  <c r="F53" i="5"/>
  <c r="F52" i="5"/>
  <c r="F51" i="5"/>
  <c r="G46" i="5"/>
  <c r="E46" i="5"/>
  <c r="D46" i="5"/>
  <c r="G45" i="5"/>
  <c r="E45" i="5"/>
  <c r="D45" i="5"/>
  <c r="G44" i="5"/>
  <c r="E44" i="5"/>
  <c r="D44" i="5"/>
  <c r="G43" i="5"/>
  <c r="E43" i="5"/>
  <c r="D43" i="5"/>
  <c r="G42" i="5"/>
  <c r="E42" i="5"/>
  <c r="G41" i="5"/>
  <c r="E41" i="5"/>
  <c r="D41" i="5"/>
  <c r="G40" i="5"/>
  <c r="E40" i="5"/>
  <c r="D40" i="5"/>
  <c r="G39" i="5"/>
  <c r="E39" i="5"/>
  <c r="D39" i="5"/>
  <c r="G38" i="5"/>
  <c r="E38" i="5"/>
  <c r="D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X62" i="5"/>
  <c r="T178" i="5" l="1"/>
  <c r="O178" i="5"/>
  <c r="W178" i="5"/>
  <c r="V178" i="5"/>
  <c r="U178" i="5"/>
  <c r="N178" i="5"/>
  <c r="X178" i="5"/>
  <c r="Q178" i="5"/>
  <c r="P178" i="5"/>
  <c r="T186" i="5"/>
  <c r="P186" i="5"/>
  <c r="X186" i="5"/>
  <c r="O186" i="5"/>
  <c r="N186" i="5"/>
  <c r="W186" i="5"/>
  <c r="V186" i="5"/>
  <c r="U186" i="5"/>
  <c r="Q186" i="5"/>
  <c r="S58" i="5"/>
  <c r="R58" i="5"/>
  <c r="Q58" i="5"/>
  <c r="P58" i="5"/>
  <c r="O58" i="5"/>
  <c r="X58" i="5"/>
  <c r="N58" i="5"/>
  <c r="W58" i="5"/>
  <c r="V58" i="5"/>
  <c r="T58" i="5"/>
  <c r="X66" i="5"/>
  <c r="N66" i="5"/>
  <c r="S66" i="5"/>
  <c r="U66" i="5"/>
  <c r="T66" i="5"/>
  <c r="P66" i="5"/>
  <c r="V77" i="5"/>
  <c r="X77" i="5"/>
  <c r="O77" i="5"/>
  <c r="T77" i="5"/>
  <c r="S77" i="5"/>
  <c r="Q77" i="5"/>
  <c r="P77" i="5"/>
  <c r="N77" i="5"/>
  <c r="W77" i="5"/>
  <c r="U77" i="5"/>
  <c r="Q85" i="5"/>
  <c r="S85" i="5"/>
  <c r="U85" i="5"/>
  <c r="T85" i="5"/>
  <c r="R85" i="5"/>
  <c r="P85" i="5"/>
  <c r="O85" i="5"/>
  <c r="X85" i="5"/>
  <c r="N85" i="5"/>
  <c r="W85" i="5"/>
  <c r="V85" i="5"/>
  <c r="P96" i="5"/>
  <c r="S96" i="5"/>
  <c r="X96" i="5"/>
  <c r="V96" i="5"/>
  <c r="U96" i="5"/>
  <c r="R96" i="5"/>
  <c r="O96" i="5"/>
  <c r="N96" i="5"/>
  <c r="S104" i="5"/>
  <c r="X104" i="5"/>
  <c r="P104" i="5"/>
  <c r="O104" i="5"/>
  <c r="N104" i="5"/>
  <c r="V104" i="5"/>
  <c r="U104" i="5"/>
  <c r="Q104" i="5"/>
  <c r="S123" i="5"/>
  <c r="Q123" i="5"/>
  <c r="N123" i="5"/>
  <c r="U123" i="5"/>
  <c r="T123" i="5"/>
  <c r="P123" i="5"/>
  <c r="X123" i="5"/>
  <c r="W123" i="5"/>
  <c r="V123" i="5"/>
  <c r="O123" i="5"/>
  <c r="T158" i="5"/>
  <c r="P158" i="5"/>
  <c r="W158" i="5"/>
  <c r="R158" i="5"/>
  <c r="Q158" i="5"/>
  <c r="O158" i="5"/>
  <c r="X158" i="5"/>
  <c r="V158" i="5"/>
  <c r="U158" i="5"/>
  <c r="N158" i="5"/>
  <c r="T166" i="5"/>
  <c r="O166" i="5"/>
  <c r="W166" i="5"/>
  <c r="Q166" i="5"/>
  <c r="X166" i="5"/>
  <c r="V166" i="5"/>
  <c r="U166" i="5"/>
  <c r="P166" i="5"/>
  <c r="N166" i="5"/>
  <c r="S177" i="5"/>
  <c r="Q177" i="5"/>
  <c r="X177" i="5"/>
  <c r="N177" i="5"/>
  <c r="U177" i="5"/>
  <c r="T177" i="5"/>
  <c r="W177" i="5"/>
  <c r="P177" i="5"/>
  <c r="O177" i="5"/>
  <c r="V177" i="5"/>
  <c r="S185" i="5"/>
  <c r="T185" i="5"/>
  <c r="P185" i="5"/>
  <c r="O185" i="5"/>
  <c r="N185" i="5"/>
  <c r="V185" i="5"/>
  <c r="U185" i="5"/>
  <c r="R185" i="5"/>
  <c r="X185" i="5"/>
  <c r="W185" i="5"/>
  <c r="Q185" i="5"/>
  <c r="X214" i="5"/>
  <c r="R214" i="5"/>
  <c r="X234" i="5"/>
  <c r="R234" i="5"/>
  <c r="X60" i="5"/>
  <c r="U60" i="5"/>
  <c r="V56" i="5"/>
  <c r="Q55" i="5"/>
  <c r="O62" i="5"/>
  <c r="P53" i="5"/>
  <c r="V61" i="5"/>
  <c r="Q54" i="5"/>
  <c r="P122" i="5"/>
  <c r="W114" i="5"/>
  <c r="W122" i="5"/>
  <c r="N122" i="5"/>
  <c r="W124" i="5"/>
  <c r="V124" i="5"/>
  <c r="V116" i="5"/>
  <c r="V126" i="5"/>
  <c r="W119" i="5"/>
  <c r="X112" i="5"/>
  <c r="N140" i="5"/>
  <c r="Q144" i="5"/>
  <c r="T139" i="5"/>
  <c r="N133" i="5"/>
  <c r="T132" i="5"/>
  <c r="N142" i="5"/>
  <c r="S140" i="5"/>
  <c r="N136" i="5"/>
  <c r="W139" i="5"/>
  <c r="S136" i="5"/>
  <c r="Q155" i="5"/>
  <c r="U153" i="5"/>
  <c r="T154" i="5"/>
  <c r="V161" i="5"/>
  <c r="O154" i="5"/>
  <c r="U161" i="5"/>
  <c r="T155" i="5"/>
  <c r="S164" i="5"/>
  <c r="N159" i="5"/>
  <c r="Q183" i="5"/>
  <c r="X176" i="5"/>
  <c r="S186" i="5"/>
  <c r="V173" i="5"/>
  <c r="X184" i="5"/>
  <c r="S179" i="5"/>
  <c r="T181" i="5"/>
  <c r="N184" i="5"/>
  <c r="T176" i="5"/>
  <c r="Q223" i="5"/>
  <c r="U221" i="5"/>
  <c r="S226" i="5"/>
  <c r="U220" i="5"/>
  <c r="V213" i="5"/>
  <c r="O223" i="5"/>
  <c r="S220" i="5"/>
  <c r="S221" i="5"/>
  <c r="X221" i="5"/>
  <c r="R215" i="5"/>
  <c r="T215" i="5"/>
  <c r="O233" i="5"/>
  <c r="V241" i="5"/>
  <c r="W234" i="5"/>
  <c r="T233" i="5"/>
  <c r="S239" i="5"/>
  <c r="U242" i="5"/>
  <c r="S234" i="5"/>
  <c r="Q242" i="5"/>
  <c r="R235" i="5"/>
  <c r="S240" i="5"/>
  <c r="P60" i="5"/>
  <c r="P61" i="5"/>
  <c r="U54" i="5"/>
  <c r="T52" i="5"/>
  <c r="V53" i="5"/>
  <c r="T62" i="5"/>
  <c r="O114" i="5"/>
  <c r="O122" i="5"/>
  <c r="T120" i="5"/>
  <c r="O124" i="5"/>
  <c r="N124" i="5"/>
  <c r="N116" i="5"/>
  <c r="N126" i="5"/>
  <c r="O119" i="5"/>
  <c r="P112" i="5"/>
  <c r="U132" i="5"/>
  <c r="U134" i="5"/>
  <c r="U141" i="5"/>
  <c r="W136" i="5"/>
  <c r="S142" i="5"/>
  <c r="O139" i="5"/>
  <c r="S144" i="5"/>
  <c r="P154" i="5"/>
  <c r="T152" i="5"/>
  <c r="S153" i="5"/>
  <c r="V153" i="5"/>
  <c r="T160" i="5"/>
  <c r="S154" i="5"/>
  <c r="R163" i="5"/>
  <c r="S156" i="5"/>
  <c r="P182" i="5"/>
  <c r="P176" i="5"/>
  <c r="Q184" i="5"/>
  <c r="P184" i="5"/>
  <c r="U176" i="5"/>
  <c r="W176" i="5"/>
  <c r="U183" i="5"/>
  <c r="S184" i="5"/>
  <c r="P222" i="5"/>
  <c r="W215" i="5"/>
  <c r="T219" i="5"/>
  <c r="N213" i="5"/>
  <c r="V222" i="5"/>
  <c r="R219" i="5"/>
  <c r="S222" i="5"/>
  <c r="P221" i="5"/>
  <c r="Q214" i="5"/>
  <c r="S214" i="5"/>
  <c r="N232" i="5"/>
  <c r="N241" i="5"/>
  <c r="O234" i="5"/>
  <c r="S232" i="5"/>
  <c r="W235" i="5"/>
  <c r="U243" i="5"/>
  <c r="S242" i="5"/>
  <c r="X241" i="5"/>
  <c r="Q234" i="5"/>
  <c r="U135" i="5"/>
  <c r="N135" i="5"/>
  <c r="V135" i="5"/>
  <c r="T135" i="5"/>
  <c r="R135" i="5"/>
  <c r="N143" i="5"/>
  <c r="U143" i="5"/>
  <c r="T143" i="5"/>
  <c r="R143" i="5"/>
  <c r="V143" i="5"/>
  <c r="R216" i="5"/>
  <c r="O216" i="5"/>
  <c r="N216" i="5"/>
  <c r="X216" i="5"/>
  <c r="W216" i="5"/>
  <c r="V216" i="5"/>
  <c r="T216" i="5"/>
  <c r="U216" i="5"/>
  <c r="P216" i="5"/>
  <c r="R224" i="5"/>
  <c r="P224" i="5"/>
  <c r="O224" i="5"/>
  <c r="N224" i="5"/>
  <c r="X224" i="5"/>
  <c r="W224" i="5"/>
  <c r="U224" i="5"/>
  <c r="T224" i="5"/>
  <c r="V224" i="5"/>
  <c r="R236" i="5"/>
  <c r="N236" i="5"/>
  <c r="X236" i="5"/>
  <c r="W236" i="5"/>
  <c r="V236" i="5"/>
  <c r="U236" i="5"/>
  <c r="P236" i="5"/>
  <c r="T236" i="5"/>
  <c r="O236" i="5"/>
  <c r="R244" i="5"/>
  <c r="N244" i="5"/>
  <c r="X244" i="5"/>
  <c r="W244" i="5"/>
  <c r="V244" i="5"/>
  <c r="U244" i="5"/>
  <c r="P244" i="5"/>
  <c r="T244" i="5"/>
  <c r="O244" i="5"/>
  <c r="T60" i="5"/>
  <c r="R55" i="5"/>
  <c r="Q53" i="5"/>
  <c r="V62" i="5"/>
  <c r="U62" i="5"/>
  <c r="X65" i="5"/>
  <c r="N120" i="5"/>
  <c r="V114" i="5"/>
  <c r="S118" i="5"/>
  <c r="U122" i="5"/>
  <c r="T122" i="5"/>
  <c r="T114" i="5"/>
  <c r="V118" i="5"/>
  <c r="P134" i="5"/>
  <c r="P143" i="5"/>
  <c r="Q136" i="5"/>
  <c r="X136" i="5"/>
  <c r="T133" i="5"/>
  <c r="T134" i="5"/>
  <c r="T144" i="5"/>
  <c r="T136" i="5"/>
  <c r="Q142" i="5"/>
  <c r="O153" i="5"/>
  <c r="V163" i="5"/>
  <c r="S166" i="5"/>
  <c r="S159" i="5"/>
  <c r="U163" i="5"/>
  <c r="Q162" i="5"/>
  <c r="R155" i="5"/>
  <c r="O181" i="5"/>
  <c r="W175" i="5"/>
  <c r="X183" i="5"/>
  <c r="S178" i="5"/>
  <c r="W183" i="5"/>
  <c r="T175" i="5"/>
  <c r="O176" i="5"/>
  <c r="T182" i="5"/>
  <c r="O221" i="5"/>
  <c r="O215" i="5"/>
  <c r="X223" i="5"/>
  <c r="U212" i="5"/>
  <c r="N222" i="5"/>
  <c r="N215" i="5"/>
  <c r="S223" i="5"/>
  <c r="W220" i="5"/>
  <c r="X213" i="5"/>
  <c r="Q243" i="5"/>
  <c r="U240" i="5"/>
  <c r="V233" i="5"/>
  <c r="U235" i="5"/>
  <c r="O235" i="5"/>
  <c r="T242" i="5"/>
  <c r="S243" i="5"/>
  <c r="P241" i="5"/>
  <c r="X233" i="5"/>
  <c r="W121" i="5"/>
  <c r="U121" i="5"/>
  <c r="N121" i="5"/>
  <c r="V121" i="5"/>
  <c r="T121" i="5"/>
  <c r="R121" i="5"/>
  <c r="X121" i="5"/>
  <c r="P121" i="5"/>
  <c r="U119" i="5"/>
  <c r="R119" i="5"/>
  <c r="X119" i="5"/>
  <c r="V119" i="5"/>
  <c r="T119" i="5"/>
  <c r="P119" i="5"/>
  <c r="N119" i="5"/>
  <c r="S117" i="5"/>
  <c r="V117" i="5"/>
  <c r="X117" i="5"/>
  <c r="Q117" i="5"/>
  <c r="P117" i="5"/>
  <c r="O117" i="5"/>
  <c r="W117" i="5"/>
  <c r="T117" i="5"/>
  <c r="R117" i="5"/>
  <c r="N117" i="5"/>
  <c r="S115" i="5"/>
  <c r="P115" i="5"/>
  <c r="O115" i="5"/>
  <c r="U115" i="5"/>
  <c r="T115" i="5"/>
  <c r="R115" i="5"/>
  <c r="V115" i="5"/>
  <c r="Q115" i="5"/>
  <c r="N115" i="5"/>
  <c r="X115" i="5"/>
  <c r="W115" i="5"/>
  <c r="W113" i="5"/>
  <c r="U113" i="5"/>
  <c r="R113" i="5"/>
  <c r="X113" i="5"/>
  <c r="V113" i="5"/>
  <c r="T113" i="5"/>
  <c r="P113" i="5"/>
  <c r="N113" i="5"/>
  <c r="U53" i="5"/>
  <c r="T53" i="5"/>
  <c r="S53" i="5"/>
  <c r="U61" i="5"/>
  <c r="O61" i="5"/>
  <c r="N61" i="5"/>
  <c r="T72" i="5"/>
  <c r="V72" i="5"/>
  <c r="N72" i="5"/>
  <c r="U72" i="5"/>
  <c r="S72" i="5"/>
  <c r="R72" i="5"/>
  <c r="Q72" i="5"/>
  <c r="P72" i="5"/>
  <c r="O72" i="5"/>
  <c r="X72" i="5"/>
  <c r="W72" i="5"/>
  <c r="U80" i="5"/>
  <c r="W80" i="5"/>
  <c r="O80" i="5"/>
  <c r="S80" i="5"/>
  <c r="R80" i="5"/>
  <c r="Q80" i="5"/>
  <c r="P80" i="5"/>
  <c r="N80" i="5"/>
  <c r="X80" i="5"/>
  <c r="V80" i="5"/>
  <c r="T80" i="5"/>
  <c r="O99" i="5"/>
  <c r="U99" i="5"/>
  <c r="P99" i="5"/>
  <c r="N99" i="5"/>
  <c r="X99" i="5"/>
  <c r="Q99" i="5"/>
  <c r="V99" i="5"/>
  <c r="S99" i="5"/>
  <c r="R99" i="5"/>
  <c r="R124" i="5"/>
  <c r="U124" i="5"/>
  <c r="S137" i="5"/>
  <c r="Q137" i="5"/>
  <c r="X137" i="5"/>
  <c r="N137" i="5"/>
  <c r="O137" i="5"/>
  <c r="V137" i="5"/>
  <c r="U137" i="5"/>
  <c r="T137" i="5"/>
  <c r="W137" i="5"/>
  <c r="P137" i="5"/>
  <c r="S145" i="5"/>
  <c r="X145" i="5"/>
  <c r="N145" i="5"/>
  <c r="U145" i="5"/>
  <c r="O145" i="5"/>
  <c r="V145" i="5"/>
  <c r="T145" i="5"/>
  <c r="Q145" i="5"/>
  <c r="W145" i="5"/>
  <c r="P145" i="5"/>
  <c r="W153" i="5"/>
  <c r="R153" i="5"/>
  <c r="Q153" i="5"/>
  <c r="W161" i="5"/>
  <c r="R161" i="5"/>
  <c r="Q161" i="5"/>
  <c r="V172" i="5"/>
  <c r="W172" i="5"/>
  <c r="P172" i="5"/>
  <c r="O172" i="5"/>
  <c r="X172" i="5"/>
  <c r="R172" i="5"/>
  <c r="Q172" i="5"/>
  <c r="V180" i="5"/>
  <c r="W180" i="5"/>
  <c r="R180" i="5"/>
  <c r="Q180" i="5"/>
  <c r="P180" i="5"/>
  <c r="X180" i="5"/>
  <c r="O180" i="5"/>
  <c r="S217" i="5"/>
  <c r="W217" i="5"/>
  <c r="N217" i="5"/>
  <c r="V217" i="5"/>
  <c r="U217" i="5"/>
  <c r="T217" i="5"/>
  <c r="R217" i="5"/>
  <c r="P217" i="5"/>
  <c r="X217" i="5"/>
  <c r="Q217" i="5"/>
  <c r="O217" i="5"/>
  <c r="S225" i="5"/>
  <c r="X225" i="5"/>
  <c r="O225" i="5"/>
  <c r="W225" i="5"/>
  <c r="N225" i="5"/>
  <c r="V225" i="5"/>
  <c r="U225" i="5"/>
  <c r="T225" i="5"/>
  <c r="Q225" i="5"/>
  <c r="R225" i="5"/>
  <c r="P225" i="5"/>
  <c r="S237" i="5"/>
  <c r="V237" i="5"/>
  <c r="U237" i="5"/>
  <c r="T237" i="5"/>
  <c r="R237" i="5"/>
  <c r="Q237" i="5"/>
  <c r="X237" i="5"/>
  <c r="O237" i="5"/>
  <c r="W237" i="5"/>
  <c r="P237" i="5"/>
  <c r="N237" i="5"/>
  <c r="S245" i="5"/>
  <c r="V245" i="5"/>
  <c r="U245" i="5"/>
  <c r="T245" i="5"/>
  <c r="R245" i="5"/>
  <c r="Q245" i="5"/>
  <c r="X245" i="5"/>
  <c r="O245" i="5"/>
  <c r="W245" i="5"/>
  <c r="P245" i="5"/>
  <c r="N245" i="5"/>
  <c r="O60" i="5"/>
  <c r="Q66" i="5"/>
  <c r="V54" i="5"/>
  <c r="U52" i="5"/>
  <c r="N62" i="5"/>
  <c r="N65" i="5"/>
  <c r="P114" i="5"/>
  <c r="U112" i="5"/>
  <c r="R118" i="5"/>
  <c r="S120" i="5"/>
  <c r="S121" i="5"/>
  <c r="S113" i="5"/>
  <c r="T124" i="5"/>
  <c r="Q122" i="5"/>
  <c r="O133" i="5"/>
  <c r="W142" i="5"/>
  <c r="X135" i="5"/>
  <c r="W135" i="5"/>
  <c r="S132" i="5"/>
  <c r="V144" i="5"/>
  <c r="S143" i="5"/>
  <c r="S135" i="5"/>
  <c r="Q134" i="5"/>
  <c r="N152" i="5"/>
  <c r="N163" i="5"/>
  <c r="V155" i="5"/>
  <c r="X161" i="5"/>
  <c r="N180" i="5"/>
  <c r="V174" i="5"/>
  <c r="P183" i="5"/>
  <c r="Q176" i="5"/>
  <c r="V176" i="5"/>
  <c r="O183" i="5"/>
  <c r="W184" i="5"/>
  <c r="V175" i="5"/>
  <c r="N220" i="5"/>
  <c r="V214" i="5"/>
  <c r="P223" i="5"/>
  <c r="Q216" i="5"/>
  <c r="V215" i="5"/>
  <c r="U214" i="5"/>
  <c r="R222" i="5"/>
  <c r="P213" i="5"/>
  <c r="P242" i="5"/>
  <c r="Q244" i="5"/>
  <c r="N233" i="5"/>
  <c r="O243" i="5"/>
  <c r="V234" i="5"/>
  <c r="S241" i="5"/>
  <c r="R242" i="5"/>
  <c r="W240" i="5"/>
  <c r="P233" i="5"/>
  <c r="N37" i="5"/>
  <c r="X37" i="5"/>
  <c r="W37" i="5"/>
  <c r="V37" i="5"/>
  <c r="U37" i="5"/>
  <c r="O37" i="5"/>
  <c r="T37" i="5"/>
  <c r="Q37" i="5"/>
  <c r="P54" i="5"/>
  <c r="W54" i="5"/>
  <c r="Q73" i="5"/>
  <c r="S73" i="5"/>
  <c r="U73" i="5"/>
  <c r="T73" i="5"/>
  <c r="R73" i="5"/>
  <c r="P73" i="5"/>
  <c r="O73" i="5"/>
  <c r="X73" i="5"/>
  <c r="N73" i="5"/>
  <c r="W73" i="5"/>
  <c r="V73" i="5"/>
  <c r="T81" i="5"/>
  <c r="V81" i="5"/>
  <c r="U81" i="5"/>
  <c r="Q81" i="5"/>
  <c r="P81" i="5"/>
  <c r="O81" i="5"/>
  <c r="N81" i="5"/>
  <c r="X81" i="5"/>
  <c r="W81" i="5"/>
  <c r="V92" i="5"/>
  <c r="R92" i="5"/>
  <c r="T92" i="5"/>
  <c r="X92" i="5"/>
  <c r="S92" i="5"/>
  <c r="Q92" i="5"/>
  <c r="P92" i="5"/>
  <c r="O92" i="5"/>
  <c r="N92" i="5"/>
  <c r="N100" i="5"/>
  <c r="W100" i="5"/>
  <c r="P100" i="5"/>
  <c r="O100" i="5"/>
  <c r="X100" i="5"/>
  <c r="V100" i="5"/>
  <c r="U100" i="5"/>
  <c r="S100" i="5"/>
  <c r="T138" i="5"/>
  <c r="O138" i="5"/>
  <c r="V138" i="5"/>
  <c r="P138" i="5"/>
  <c r="X138" i="5"/>
  <c r="U138" i="5"/>
  <c r="R138" i="5"/>
  <c r="Q138" i="5"/>
  <c r="N138" i="5"/>
  <c r="T146" i="5"/>
  <c r="W146" i="5"/>
  <c r="Q146" i="5"/>
  <c r="O146" i="5"/>
  <c r="X146" i="5"/>
  <c r="V146" i="5"/>
  <c r="U146" i="5"/>
  <c r="P146" i="5"/>
  <c r="N146" i="5"/>
  <c r="X154" i="5"/>
  <c r="R154" i="5"/>
  <c r="X162" i="5"/>
  <c r="S162" i="5"/>
  <c r="W173" i="5"/>
  <c r="R173" i="5"/>
  <c r="X173" i="5"/>
  <c r="Q173" i="5"/>
  <c r="P173" i="5"/>
  <c r="W181" i="5"/>
  <c r="P181" i="5"/>
  <c r="R181" i="5"/>
  <c r="Q181" i="5"/>
  <c r="X181" i="5"/>
  <c r="T218" i="5"/>
  <c r="V218" i="5"/>
  <c r="R218" i="5"/>
  <c r="Q218" i="5"/>
  <c r="P218" i="5"/>
  <c r="O218" i="5"/>
  <c r="X218" i="5"/>
  <c r="W218" i="5"/>
  <c r="N218" i="5"/>
  <c r="T226" i="5"/>
  <c r="X226" i="5"/>
  <c r="W226" i="5"/>
  <c r="V226" i="5"/>
  <c r="P226" i="5"/>
  <c r="N226" i="5"/>
  <c r="O226" i="5"/>
  <c r="T238" i="5"/>
  <c r="R238" i="5"/>
  <c r="Q238" i="5"/>
  <c r="P238" i="5"/>
  <c r="O238" i="5"/>
  <c r="X238" i="5"/>
  <c r="N238" i="5"/>
  <c r="V238" i="5"/>
  <c r="W238" i="5"/>
  <c r="U238" i="5"/>
  <c r="T246" i="5"/>
  <c r="R246" i="5"/>
  <c r="Q246" i="5"/>
  <c r="P246" i="5"/>
  <c r="O246" i="5"/>
  <c r="N246" i="5"/>
  <c r="X246" i="5"/>
  <c r="W246" i="5"/>
  <c r="V246" i="5"/>
  <c r="R61" i="5"/>
  <c r="Q64" i="5"/>
  <c r="N54" i="5"/>
  <c r="T65" i="5"/>
  <c r="W53" i="5"/>
  <c r="X54" i="5"/>
  <c r="S62" i="5"/>
  <c r="O113" i="5"/>
  <c r="T112" i="5"/>
  <c r="R126" i="5"/>
  <c r="X116" i="5"/>
  <c r="W116" i="5"/>
  <c r="R112" i="5"/>
  <c r="R122" i="5"/>
  <c r="U117" i="5"/>
  <c r="S116" i="5"/>
  <c r="O142" i="5"/>
  <c r="P135" i="5"/>
  <c r="O135" i="5"/>
  <c r="X144" i="5"/>
  <c r="S134" i="5"/>
  <c r="N144" i="5"/>
  <c r="R142" i="5"/>
  <c r="R134" i="5"/>
  <c r="Q163" i="5"/>
  <c r="W155" i="5"/>
  <c r="U162" i="5"/>
  <c r="X163" i="5"/>
  <c r="S158" i="5"/>
  <c r="W163" i="5"/>
  <c r="N155" i="5"/>
  <c r="S161" i="5"/>
  <c r="P161" i="5"/>
  <c r="X153" i="5"/>
  <c r="Q175" i="5"/>
  <c r="W182" i="5"/>
  <c r="X175" i="5"/>
  <c r="N176" i="5"/>
  <c r="O184" i="5"/>
  <c r="N175" i="5"/>
  <c r="U184" i="5"/>
  <c r="Q215" i="5"/>
  <c r="N214" i="5"/>
  <c r="W222" i="5"/>
  <c r="X215" i="5"/>
  <c r="U215" i="5"/>
  <c r="V223" i="5"/>
  <c r="T213" i="5"/>
  <c r="U226" i="5"/>
  <c r="W212" i="5"/>
  <c r="O241" i="5"/>
  <c r="X243" i="5"/>
  <c r="S238" i="5"/>
  <c r="U232" i="5"/>
  <c r="V242" i="5"/>
  <c r="N234" i="5"/>
  <c r="R240" i="5"/>
  <c r="S235" i="5"/>
  <c r="O240" i="5"/>
  <c r="W232" i="5"/>
  <c r="U45" i="5"/>
  <c r="T45" i="5"/>
  <c r="S45" i="5"/>
  <c r="Q45" i="5"/>
  <c r="N45" i="5"/>
  <c r="O45" i="5"/>
  <c r="V45" i="5"/>
  <c r="X45" i="5"/>
  <c r="W45" i="5"/>
  <c r="U159" i="5"/>
  <c r="O159" i="5"/>
  <c r="X159" i="5"/>
  <c r="W159" i="5"/>
  <c r="R159" i="5"/>
  <c r="Q159" i="5"/>
  <c r="P159" i="5"/>
  <c r="X52" i="5"/>
  <c r="W52" i="5"/>
  <c r="P52" i="5"/>
  <c r="X79" i="5"/>
  <c r="P79" i="5"/>
  <c r="R79" i="5"/>
  <c r="T79" i="5"/>
  <c r="S79" i="5"/>
  <c r="Q79" i="5"/>
  <c r="O79" i="5"/>
  <c r="N79" i="5"/>
  <c r="W79" i="5"/>
  <c r="V79" i="5"/>
  <c r="U79" i="5"/>
  <c r="N98" i="5"/>
  <c r="U98" i="5"/>
  <c r="X98" i="5"/>
  <c r="V98" i="5"/>
  <c r="S98" i="5"/>
  <c r="P98" i="5"/>
  <c r="O98" i="5"/>
  <c r="Q106" i="5"/>
  <c r="X106" i="5"/>
  <c r="S106" i="5"/>
  <c r="P106" i="5"/>
  <c r="O106" i="5"/>
  <c r="V106" i="5"/>
  <c r="U106" i="5"/>
  <c r="T106" i="5"/>
  <c r="N106" i="5"/>
  <c r="V152" i="5"/>
  <c r="Q152" i="5"/>
  <c r="X152" i="5"/>
  <c r="R152" i="5"/>
  <c r="P152" i="5"/>
  <c r="V160" i="5"/>
  <c r="Q160" i="5"/>
  <c r="X160" i="5"/>
  <c r="R160" i="5"/>
  <c r="P160" i="5"/>
  <c r="U179" i="5"/>
  <c r="N179" i="5"/>
  <c r="V179" i="5"/>
  <c r="X179" i="5"/>
  <c r="W179" i="5"/>
  <c r="P179" i="5"/>
  <c r="O179" i="5"/>
  <c r="R179" i="5"/>
  <c r="Q179" i="5"/>
  <c r="S55" i="5"/>
  <c r="U55" i="5"/>
  <c r="T55" i="5"/>
  <c r="O55" i="5"/>
  <c r="N55" i="5"/>
  <c r="W55" i="5"/>
  <c r="V55" i="5"/>
  <c r="Q63" i="5"/>
  <c r="O63" i="5"/>
  <c r="P63" i="5"/>
  <c r="N63" i="5"/>
  <c r="U63" i="5"/>
  <c r="V74" i="5"/>
  <c r="N74" i="5"/>
  <c r="X74" i="5"/>
  <c r="P74" i="5"/>
  <c r="T74" i="5"/>
  <c r="S74" i="5"/>
  <c r="R74" i="5"/>
  <c r="Q74" i="5"/>
  <c r="O74" i="5"/>
  <c r="W74" i="5"/>
  <c r="U74" i="5"/>
  <c r="Q82" i="5"/>
  <c r="S82" i="5"/>
  <c r="U82" i="5"/>
  <c r="T82" i="5"/>
  <c r="R82" i="5"/>
  <c r="P82" i="5"/>
  <c r="O82" i="5"/>
  <c r="X82" i="5"/>
  <c r="N82" i="5"/>
  <c r="W82" i="5"/>
  <c r="V82" i="5"/>
  <c r="T93" i="5"/>
  <c r="R93" i="5"/>
  <c r="X93" i="5"/>
  <c r="N93" i="5"/>
  <c r="U93" i="5"/>
  <c r="P93" i="5"/>
  <c r="O93" i="5"/>
  <c r="V93" i="5"/>
  <c r="S93" i="5"/>
  <c r="Q93" i="5"/>
  <c r="X101" i="5"/>
  <c r="N101" i="5"/>
  <c r="V101" i="5"/>
  <c r="Q101" i="5"/>
  <c r="P101" i="5"/>
  <c r="O101" i="5"/>
  <c r="R101" i="5"/>
  <c r="U101" i="5"/>
  <c r="S101" i="5"/>
  <c r="U139" i="5"/>
  <c r="N139" i="5"/>
  <c r="X139" i="5"/>
  <c r="R139" i="5"/>
  <c r="V139" i="5"/>
  <c r="Q139" i="5"/>
  <c r="P139" i="5"/>
  <c r="X174" i="5"/>
  <c r="Q174" i="5"/>
  <c r="R174" i="5"/>
  <c r="X182" i="5"/>
  <c r="Q182" i="5"/>
  <c r="U219" i="5"/>
  <c r="X219" i="5"/>
  <c r="W219" i="5"/>
  <c r="Q219" i="5"/>
  <c r="P219" i="5"/>
  <c r="O219" i="5"/>
  <c r="U239" i="5"/>
  <c r="Q239" i="5"/>
  <c r="P239" i="5"/>
  <c r="O239" i="5"/>
  <c r="W239" i="5"/>
  <c r="X239" i="5"/>
  <c r="R239" i="5"/>
  <c r="V60" i="5"/>
  <c r="Q62" i="5"/>
  <c r="R53" i="5"/>
  <c r="P55" i="5"/>
  <c r="O53" i="5"/>
  <c r="Q65" i="5"/>
  <c r="N112" i="5"/>
  <c r="X124" i="5"/>
  <c r="P116" i="5"/>
  <c r="O116" i="5"/>
  <c r="Q119" i="5"/>
  <c r="S122" i="5"/>
  <c r="Q121" i="5"/>
  <c r="T116" i="5"/>
  <c r="Q143" i="5"/>
  <c r="V141" i="5"/>
  <c r="W134" i="5"/>
  <c r="V134" i="5"/>
  <c r="P144" i="5"/>
  <c r="W144" i="5"/>
  <c r="T142" i="5"/>
  <c r="Q141" i="5"/>
  <c r="P162" i="5"/>
  <c r="O155" i="5"/>
  <c r="T161" i="5"/>
  <c r="P163" i="5"/>
  <c r="O163" i="5"/>
  <c r="U154" i="5"/>
  <c r="S155" i="5"/>
  <c r="W160" i="5"/>
  <c r="P153" i="5"/>
  <c r="P174" i="5"/>
  <c r="U173" i="5"/>
  <c r="O182" i="5"/>
  <c r="P175" i="5"/>
  <c r="N182" i="5"/>
  <c r="U174" i="5"/>
  <c r="T184" i="5"/>
  <c r="P214" i="5"/>
  <c r="U213" i="5"/>
  <c r="O222" i="5"/>
  <c r="P215" i="5"/>
  <c r="T214" i="5"/>
  <c r="N223" i="5"/>
  <c r="S212" i="5"/>
  <c r="S224" i="5"/>
  <c r="N219" i="5"/>
  <c r="P243" i="5"/>
  <c r="Q236" i="5"/>
  <c r="V235" i="5"/>
  <c r="N242" i="5"/>
  <c r="U233" i="5"/>
  <c r="T234" i="5"/>
  <c r="U246" i="5"/>
  <c r="V239" i="5"/>
  <c r="R136" i="5"/>
  <c r="U136" i="5"/>
  <c r="P56" i="5"/>
  <c r="T56" i="5"/>
  <c r="S56" i="5"/>
  <c r="W56" i="5"/>
  <c r="R56" i="5"/>
  <c r="Q56" i="5"/>
  <c r="T64" i="5"/>
  <c r="N64" i="5"/>
  <c r="U64" i="5"/>
  <c r="S64" i="5"/>
  <c r="S75" i="5"/>
  <c r="U75" i="5"/>
  <c r="T75" i="5"/>
  <c r="R75" i="5"/>
  <c r="Q75" i="5"/>
  <c r="P75" i="5"/>
  <c r="O75" i="5"/>
  <c r="X75" i="5"/>
  <c r="N75" i="5"/>
  <c r="W75" i="5"/>
  <c r="V75" i="5"/>
  <c r="V83" i="5"/>
  <c r="N83" i="5"/>
  <c r="X83" i="5"/>
  <c r="P83" i="5"/>
  <c r="T83" i="5"/>
  <c r="S83" i="5"/>
  <c r="R83" i="5"/>
  <c r="Q83" i="5"/>
  <c r="O83" i="5"/>
  <c r="W83" i="5"/>
  <c r="U83" i="5"/>
  <c r="R94" i="5"/>
  <c r="Q94" i="5"/>
  <c r="X94" i="5"/>
  <c r="V94" i="5"/>
  <c r="U94" i="5"/>
  <c r="S94" i="5"/>
  <c r="P94" i="5"/>
  <c r="O94" i="5"/>
  <c r="N94" i="5"/>
  <c r="V102" i="5"/>
  <c r="X102" i="5"/>
  <c r="Q102" i="5"/>
  <c r="P102" i="5"/>
  <c r="O102" i="5"/>
  <c r="U102" i="5"/>
  <c r="S102" i="5"/>
  <c r="R102" i="5"/>
  <c r="N102" i="5"/>
  <c r="S125" i="5"/>
  <c r="X125" i="5"/>
  <c r="W125" i="5"/>
  <c r="P125" i="5"/>
  <c r="O125" i="5"/>
  <c r="N125" i="5"/>
  <c r="Q125" i="5"/>
  <c r="V125" i="5"/>
  <c r="T125" i="5"/>
  <c r="V120" i="5"/>
  <c r="O120" i="5"/>
  <c r="W120" i="5"/>
  <c r="Q120" i="5"/>
  <c r="T118" i="5"/>
  <c r="U118" i="5"/>
  <c r="Q118" i="5"/>
  <c r="O118" i="5"/>
  <c r="W118" i="5"/>
  <c r="X114" i="5"/>
  <c r="Q114" i="5"/>
  <c r="V112" i="5"/>
  <c r="O112" i="5"/>
  <c r="W112" i="5"/>
  <c r="Q112" i="5"/>
  <c r="V132" i="5"/>
  <c r="W132" i="5"/>
  <c r="R132" i="5"/>
  <c r="Q132" i="5"/>
  <c r="O132" i="5"/>
  <c r="V140" i="5"/>
  <c r="Q140" i="5"/>
  <c r="W140" i="5"/>
  <c r="O140" i="5"/>
  <c r="R156" i="5"/>
  <c r="W156" i="5"/>
  <c r="T156" i="5"/>
  <c r="P156" i="5"/>
  <c r="O156" i="5"/>
  <c r="N156" i="5"/>
  <c r="X156" i="5"/>
  <c r="V156" i="5"/>
  <c r="U156" i="5"/>
  <c r="V164" i="5"/>
  <c r="P164" i="5"/>
  <c r="O164" i="5"/>
  <c r="X164" i="5"/>
  <c r="W164" i="5"/>
  <c r="U164" i="5"/>
  <c r="T164" i="5"/>
  <c r="N164" i="5"/>
  <c r="T183" i="5"/>
  <c r="R183" i="5"/>
  <c r="V212" i="5"/>
  <c r="X212" i="5"/>
  <c r="R212" i="5"/>
  <c r="Q212" i="5"/>
  <c r="P212" i="5"/>
  <c r="V220" i="5"/>
  <c r="X220" i="5"/>
  <c r="T220" i="5"/>
  <c r="R220" i="5"/>
  <c r="P220" i="5"/>
  <c r="Q220" i="5"/>
  <c r="V232" i="5"/>
  <c r="X232" i="5"/>
  <c r="R232" i="5"/>
  <c r="Q232" i="5"/>
  <c r="P232" i="5"/>
  <c r="V240" i="5"/>
  <c r="X240" i="5"/>
  <c r="Q240" i="5"/>
  <c r="P240" i="5"/>
  <c r="AA17" i="5"/>
  <c r="N60" i="5"/>
  <c r="V52" i="5"/>
  <c r="T63" i="5"/>
  <c r="T54" i="5"/>
  <c r="S52" i="5"/>
  <c r="R54" i="5"/>
  <c r="R62" i="5"/>
  <c r="U120" i="5"/>
  <c r="S126" i="5"/>
  <c r="P124" i="5"/>
  <c r="U114" i="5"/>
  <c r="X118" i="5"/>
  <c r="U116" i="5"/>
  <c r="X120" i="5"/>
  <c r="R114" i="5"/>
  <c r="P142" i="5"/>
  <c r="O136" i="5"/>
  <c r="N141" i="5"/>
  <c r="O134" i="5"/>
  <c r="N134" i="5"/>
  <c r="O143" i="5"/>
  <c r="O144" i="5"/>
  <c r="X140" i="5"/>
  <c r="X132" i="5"/>
  <c r="O161" i="5"/>
  <c r="V154" i="5"/>
  <c r="S160" i="5"/>
  <c r="W162" i="5"/>
  <c r="X155" i="5"/>
  <c r="V162" i="5"/>
  <c r="T153" i="5"/>
  <c r="S163" i="5"/>
  <c r="O160" i="5"/>
  <c r="W152" i="5"/>
  <c r="O173" i="5"/>
  <c r="T172" i="5"/>
  <c r="V181" i="5"/>
  <c r="W174" i="5"/>
  <c r="T174" i="5"/>
  <c r="U181" i="5"/>
  <c r="N183" i="5"/>
  <c r="T173" i="5"/>
  <c r="S183" i="5"/>
  <c r="O213" i="5"/>
  <c r="T212" i="5"/>
  <c r="W214" i="5"/>
  <c r="U222" i="5"/>
  <c r="U223" i="5"/>
  <c r="R223" i="5"/>
  <c r="U218" i="5"/>
  <c r="W223" i="5"/>
  <c r="Q235" i="5"/>
  <c r="W242" i="5"/>
  <c r="X235" i="5"/>
  <c r="N235" i="5"/>
  <c r="T232" i="5"/>
  <c r="S244" i="5"/>
  <c r="N239" i="5"/>
  <c r="W243" i="5"/>
  <c r="Q59" i="5"/>
  <c r="S59" i="5"/>
  <c r="P59" i="5"/>
  <c r="O59" i="5"/>
  <c r="N59" i="5"/>
  <c r="X59" i="5"/>
  <c r="V59" i="5"/>
  <c r="T59" i="5"/>
  <c r="S78" i="5"/>
  <c r="U78" i="5"/>
  <c r="T78" i="5"/>
  <c r="R78" i="5"/>
  <c r="Q78" i="5"/>
  <c r="P78" i="5"/>
  <c r="O78" i="5"/>
  <c r="X78" i="5"/>
  <c r="N78" i="5"/>
  <c r="W78" i="5"/>
  <c r="V78" i="5"/>
  <c r="W86" i="5"/>
  <c r="N86" i="5"/>
  <c r="P86" i="5"/>
  <c r="U86" i="5"/>
  <c r="T86" i="5"/>
  <c r="S86" i="5"/>
  <c r="Q86" i="5"/>
  <c r="O86" i="5"/>
  <c r="X86" i="5"/>
  <c r="V86" i="5"/>
  <c r="P97" i="5"/>
  <c r="S97" i="5"/>
  <c r="X97" i="5"/>
  <c r="N97" i="5"/>
  <c r="W97" i="5"/>
  <c r="V97" i="5"/>
  <c r="O97" i="5"/>
  <c r="U97" i="5"/>
  <c r="R97" i="5"/>
  <c r="Q97" i="5"/>
  <c r="R105" i="5"/>
  <c r="X105" i="5"/>
  <c r="Q105" i="5"/>
  <c r="P105" i="5"/>
  <c r="O105" i="5"/>
  <c r="S105" i="5"/>
  <c r="N105" i="5"/>
  <c r="V105" i="5"/>
  <c r="U105" i="5"/>
  <c r="T126" i="5"/>
  <c r="W126" i="5"/>
  <c r="U126" i="5"/>
  <c r="O126" i="5"/>
  <c r="T57" i="5"/>
  <c r="S57" i="5"/>
  <c r="O57" i="5"/>
  <c r="N57" i="5"/>
  <c r="X57" i="5"/>
  <c r="V57" i="5"/>
  <c r="P57" i="5"/>
  <c r="U65" i="5"/>
  <c r="V65" i="5"/>
  <c r="S65" i="5"/>
  <c r="O65" i="5"/>
  <c r="X76" i="5"/>
  <c r="P76" i="5"/>
  <c r="R76" i="5"/>
  <c r="T76" i="5"/>
  <c r="S76" i="5"/>
  <c r="Q76" i="5"/>
  <c r="O76" i="5"/>
  <c r="N76" i="5"/>
  <c r="W76" i="5"/>
  <c r="V76" i="5"/>
  <c r="U76" i="5"/>
  <c r="T84" i="5"/>
  <c r="V84" i="5"/>
  <c r="U84" i="5"/>
  <c r="S84" i="5"/>
  <c r="Q84" i="5"/>
  <c r="P84" i="5"/>
  <c r="O84" i="5"/>
  <c r="N84" i="5"/>
  <c r="X84" i="5"/>
  <c r="W84" i="5"/>
  <c r="Q95" i="5"/>
  <c r="R95" i="5"/>
  <c r="X95" i="5"/>
  <c r="V95" i="5"/>
  <c r="U95" i="5"/>
  <c r="N95" i="5"/>
  <c r="S95" i="5"/>
  <c r="P95" i="5"/>
  <c r="O95" i="5"/>
  <c r="T103" i="5"/>
  <c r="V103" i="5"/>
  <c r="Q103" i="5"/>
  <c r="P103" i="5"/>
  <c r="O103" i="5"/>
  <c r="R103" i="5"/>
  <c r="N103" i="5"/>
  <c r="X103" i="5"/>
  <c r="U103" i="5"/>
  <c r="S103" i="5"/>
  <c r="R133" i="5"/>
  <c r="P133" i="5"/>
  <c r="X133" i="5"/>
  <c r="S133" i="5"/>
  <c r="X141" i="5"/>
  <c r="T141" i="5"/>
  <c r="P141" i="5"/>
  <c r="S157" i="5"/>
  <c r="T157" i="5"/>
  <c r="P157" i="5"/>
  <c r="X157" i="5"/>
  <c r="R157" i="5"/>
  <c r="Q157" i="5"/>
  <c r="O157" i="5"/>
  <c r="N157" i="5"/>
  <c r="W157" i="5"/>
  <c r="V157" i="5"/>
  <c r="U157" i="5"/>
  <c r="S165" i="5"/>
  <c r="R165" i="5"/>
  <c r="X165" i="5"/>
  <c r="O165" i="5"/>
  <c r="Q165" i="5"/>
  <c r="W165" i="5"/>
  <c r="V165" i="5"/>
  <c r="U165" i="5"/>
  <c r="T165" i="5"/>
  <c r="P165" i="5"/>
  <c r="N165" i="5"/>
  <c r="W213" i="5"/>
  <c r="R213" i="5"/>
  <c r="Q213" i="5"/>
  <c r="W221" i="5"/>
  <c r="Q221" i="5"/>
  <c r="R221" i="5"/>
  <c r="W233" i="5"/>
  <c r="Q233" i="5"/>
  <c r="R233" i="5"/>
  <c r="W241" i="5"/>
  <c r="R241" i="5"/>
  <c r="T241" i="5"/>
  <c r="Q241" i="5"/>
  <c r="T61" i="5"/>
  <c r="Q61" i="5"/>
  <c r="O54" i="5"/>
  <c r="N52" i="5"/>
  <c r="X53" i="5"/>
  <c r="Q52" i="5"/>
  <c r="P65" i="5"/>
  <c r="O66" i="5"/>
  <c r="Q116" i="5"/>
  <c r="Q124" i="5"/>
  <c r="V122" i="5"/>
  <c r="Q126" i="5"/>
  <c r="P126" i="5"/>
  <c r="P118" i="5"/>
  <c r="S114" i="5"/>
  <c r="P120" i="5"/>
  <c r="Q113" i="5"/>
  <c r="O141" i="5"/>
  <c r="S146" i="5"/>
  <c r="U140" i="5"/>
  <c r="V133" i="5"/>
  <c r="U133" i="5"/>
  <c r="V142" i="5"/>
  <c r="U142" i="5"/>
  <c r="V136" i="5"/>
  <c r="P140" i="5"/>
  <c r="P132" i="5"/>
  <c r="N160" i="5"/>
  <c r="N154" i="5"/>
  <c r="U155" i="5"/>
  <c r="O162" i="5"/>
  <c r="N162" i="5"/>
  <c r="S152" i="5"/>
  <c r="R162" i="5"/>
  <c r="V159" i="5"/>
  <c r="O152" i="5"/>
  <c r="N172" i="5"/>
  <c r="S182" i="5"/>
  <c r="N181" i="5"/>
  <c r="O174" i="5"/>
  <c r="R186" i="5"/>
  <c r="T180" i="5"/>
  <c r="U182" i="5"/>
  <c r="V184" i="5"/>
  <c r="R182" i="5"/>
  <c r="N212" i="5"/>
  <c r="N221" i="5"/>
  <c r="O214" i="5"/>
  <c r="R226" i="5"/>
  <c r="T221" i="5"/>
  <c r="T222" i="5"/>
  <c r="Q222" i="5"/>
  <c r="S216" i="5"/>
  <c r="S219" i="5"/>
  <c r="P234" i="5"/>
  <c r="O242" i="5"/>
  <c r="P235" i="5"/>
  <c r="U234" i="5"/>
  <c r="T240" i="5"/>
  <c r="N243" i="5"/>
  <c r="R243" i="5"/>
  <c r="S236" i="5"/>
  <c r="V243" i="5"/>
  <c r="N51" i="5"/>
  <c r="S151" i="5"/>
  <c r="S191" i="5"/>
  <c r="X191" i="5"/>
  <c r="V51" i="5"/>
  <c r="U211" i="5"/>
  <c r="X211" i="5"/>
  <c r="W211" i="5"/>
  <c r="R211" i="5"/>
  <c r="Q211" i="5"/>
  <c r="P211" i="5"/>
  <c r="O211" i="5"/>
  <c r="Q51" i="5"/>
  <c r="T131" i="5"/>
  <c r="U231" i="5"/>
  <c r="X231" i="5"/>
  <c r="W231" i="5"/>
  <c r="R231" i="5"/>
  <c r="Q231" i="5"/>
  <c r="P231" i="5"/>
  <c r="O231" i="5"/>
  <c r="T51" i="5"/>
  <c r="V211" i="5"/>
  <c r="V231" i="5"/>
  <c r="R51" i="5"/>
  <c r="V151" i="5"/>
  <c r="T211" i="5"/>
  <c r="N211" i="5"/>
  <c r="N231" i="5"/>
  <c r="X51" i="5"/>
  <c r="T151" i="5"/>
  <c r="R191" i="5"/>
  <c r="Q191" i="5"/>
  <c r="S211" i="5"/>
  <c r="U151" i="5"/>
  <c r="W151" i="5"/>
  <c r="R151" i="5"/>
  <c r="Q151" i="5"/>
  <c r="P151" i="5"/>
  <c r="O151" i="5"/>
  <c r="X151" i="5"/>
  <c r="W71" i="5"/>
  <c r="O71" i="5"/>
  <c r="V71" i="5"/>
  <c r="N71" i="5"/>
  <c r="U71" i="5"/>
  <c r="T71" i="5"/>
  <c r="S71" i="5"/>
  <c r="R71" i="5"/>
  <c r="Q71" i="5"/>
  <c r="X71" i="5"/>
  <c r="P71" i="5"/>
  <c r="U171" i="5"/>
  <c r="X171" i="5"/>
  <c r="W171" i="5"/>
  <c r="V171" i="5"/>
  <c r="R171" i="5"/>
  <c r="Q171" i="5"/>
  <c r="P171" i="5"/>
  <c r="O171" i="5"/>
  <c r="O51" i="5"/>
  <c r="P51" i="5"/>
  <c r="T191" i="5"/>
  <c r="T231" i="5"/>
  <c r="U131" i="5"/>
  <c r="P131" i="5"/>
  <c r="O131" i="5"/>
  <c r="N131" i="5"/>
  <c r="X131" i="5"/>
  <c r="W131" i="5"/>
  <c r="V131" i="5"/>
  <c r="R131" i="5"/>
  <c r="Q131" i="5"/>
  <c r="Q91" i="5"/>
  <c r="P91" i="5"/>
  <c r="X91" i="5"/>
  <c r="O91" i="5"/>
  <c r="V91" i="5"/>
  <c r="N91" i="5"/>
  <c r="U91" i="5"/>
  <c r="T91" i="5"/>
  <c r="S91" i="5"/>
  <c r="R91" i="5"/>
  <c r="U191" i="5"/>
  <c r="V191" i="5"/>
  <c r="N191" i="5"/>
  <c r="W51" i="5"/>
  <c r="O191" i="5"/>
  <c r="H245" i="5"/>
  <c r="H243" i="5"/>
  <c r="H244" i="5"/>
  <c r="H246" i="5"/>
  <c r="H181" i="5"/>
  <c r="H186" i="5"/>
  <c r="H205" i="5"/>
  <c r="H184" i="5"/>
  <c r="H199" i="5"/>
  <c r="H204" i="5"/>
  <c r="H206" i="5"/>
  <c r="H203" i="5"/>
  <c r="H182" i="5"/>
  <c r="H183" i="5"/>
  <c r="H185" i="5"/>
  <c r="H111" i="5"/>
  <c r="H233" i="5"/>
  <c r="H234" i="5"/>
  <c r="H232" i="5"/>
  <c r="H235" i="5"/>
  <c r="H236" i="5"/>
  <c r="H231" i="5"/>
  <c r="H201" i="5"/>
  <c r="H200" i="5"/>
  <c r="H202" i="5"/>
  <c r="N64" i="6"/>
  <c r="N63" i="6"/>
  <c r="N62" i="6"/>
  <c r="N61" i="6"/>
  <c r="N60" i="6"/>
  <c r="N59" i="6"/>
  <c r="N58" i="6"/>
  <c r="N57" i="6"/>
  <c r="N56" i="6"/>
  <c r="N55" i="6"/>
  <c r="N54" i="6"/>
  <c r="N52" i="6"/>
  <c r="N50" i="6"/>
  <c r="N48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L64" i="6"/>
  <c r="L63" i="6"/>
  <c r="L62" i="6"/>
  <c r="L60" i="6"/>
  <c r="L58" i="6"/>
  <c r="L57" i="6"/>
  <c r="L56" i="6"/>
  <c r="L55" i="6"/>
  <c r="L54" i="6"/>
  <c r="L53" i="6"/>
  <c r="L52" i="6"/>
  <c r="L51" i="6"/>
  <c r="L50" i="6"/>
  <c r="L49" i="6"/>
  <c r="L48" i="6"/>
  <c r="L47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0" i="6"/>
  <c r="K49" i="6"/>
  <c r="K48" i="6"/>
  <c r="K47" i="6"/>
  <c r="J64" i="6"/>
  <c r="J63" i="6"/>
  <c r="J61" i="6"/>
  <c r="J59" i="6"/>
  <c r="J58" i="6"/>
  <c r="J57" i="6"/>
  <c r="J56" i="6"/>
  <c r="J55" i="6"/>
  <c r="J54" i="6"/>
  <c r="J53" i="6"/>
  <c r="J52" i="6"/>
  <c r="J51" i="6"/>
  <c r="J49" i="6"/>
  <c r="J48" i="6"/>
  <c r="J47" i="6"/>
  <c r="I64" i="6"/>
  <c r="I63" i="6"/>
  <c r="I62" i="6"/>
  <c r="I61" i="6"/>
  <c r="I60" i="6"/>
  <c r="I59" i="6"/>
  <c r="I58" i="6"/>
  <c r="I57" i="6"/>
  <c r="I55" i="6"/>
  <c r="H64" i="6"/>
  <c r="H63" i="6"/>
  <c r="H58" i="6"/>
  <c r="H55" i="6"/>
  <c r="H52" i="6"/>
  <c r="H51" i="6"/>
  <c r="H50" i="6"/>
  <c r="H48" i="6"/>
  <c r="H47" i="6"/>
  <c r="G64" i="6"/>
  <c r="G63" i="6"/>
  <c r="F64" i="6"/>
  <c r="F63" i="6"/>
  <c r="F61" i="6"/>
  <c r="F59" i="6"/>
  <c r="F58" i="6"/>
  <c r="F56" i="6"/>
  <c r="F55" i="6"/>
  <c r="F54" i="6"/>
  <c r="F52" i="6"/>
  <c r="F51" i="6"/>
  <c r="F50" i="6"/>
  <c r="F49" i="6"/>
  <c r="F48" i="6"/>
  <c r="F47" i="6"/>
  <c r="E64" i="6"/>
  <c r="E63" i="6"/>
  <c r="E51" i="6"/>
  <c r="E50" i="6"/>
  <c r="E49" i="6"/>
  <c r="D64" i="6"/>
  <c r="D63" i="6"/>
  <c r="D61" i="6"/>
  <c r="D58" i="6"/>
  <c r="D55" i="6"/>
  <c r="D54" i="6"/>
  <c r="D53" i="6"/>
  <c r="D52" i="6"/>
  <c r="D50" i="6"/>
  <c r="D48" i="6"/>
  <c r="C64" i="6"/>
  <c r="C63" i="6"/>
  <c r="C48" i="6"/>
  <c r="G23" i="5"/>
  <c r="F23" i="5"/>
  <c r="F22" i="5"/>
  <c r="G21" i="5"/>
  <c r="F21" i="5"/>
  <c r="G20" i="5"/>
  <c r="F20" i="5"/>
  <c r="G19" i="5"/>
  <c r="F19" i="5"/>
  <c r="G18" i="5"/>
  <c r="F18" i="5"/>
  <c r="G17" i="5"/>
  <c r="G16" i="5"/>
  <c r="G15" i="5"/>
  <c r="F9" i="5"/>
  <c r="F8" i="5"/>
  <c r="B4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P45" i="5"/>
  <c r="P46" i="5"/>
  <c r="O64" i="5"/>
  <c r="N23" i="5"/>
  <c r="N21" i="5"/>
  <c r="T105" i="5"/>
  <c r="W105" i="5"/>
  <c r="W106" i="5"/>
  <c r="S63" i="5"/>
  <c r="R45" i="5"/>
  <c r="R104" i="5"/>
  <c r="R106" i="5"/>
  <c r="V66" i="5"/>
  <c r="W21" i="5"/>
  <c r="AA19" i="5" s="1"/>
  <c r="G166" i="5"/>
  <c r="H166" i="5" s="1"/>
  <c r="F106" i="5"/>
  <c r="E66" i="5"/>
  <c r="D226" i="5"/>
  <c r="H226" i="5" s="1"/>
  <c r="C86" i="5"/>
  <c r="H86" i="5" s="1"/>
  <c r="G165" i="5"/>
  <c r="H165" i="5" s="1"/>
  <c r="F105" i="5"/>
  <c r="E65" i="5"/>
  <c r="D225" i="5"/>
  <c r="H225" i="5" s="1"/>
  <c r="G164" i="5"/>
  <c r="H164" i="5" s="1"/>
  <c r="F104" i="5"/>
  <c r="E64" i="5"/>
  <c r="D224" i="5"/>
  <c r="H224" i="5" s="1"/>
  <c r="C84" i="5"/>
  <c r="H84" i="5" s="1"/>
  <c r="G163" i="5"/>
  <c r="F103" i="5"/>
  <c r="E63" i="5"/>
  <c r="D223" i="5"/>
  <c r="H223" i="5" s="1"/>
  <c r="C85" i="5"/>
  <c r="H85" i="5" s="1"/>
  <c r="D42" i="5"/>
  <c r="C242" i="5"/>
  <c r="H242" i="5" s="1"/>
  <c r="D161" i="5"/>
  <c r="C241" i="5"/>
  <c r="H241" i="5" s="1"/>
  <c r="D126" i="5"/>
  <c r="H126" i="5" s="1"/>
  <c r="C106" i="5"/>
  <c r="D125" i="5"/>
  <c r="H125" i="5" s="1"/>
  <c r="D124" i="5"/>
  <c r="H124" i="5" s="1"/>
  <c r="G22" i="5"/>
  <c r="D64" i="5"/>
  <c r="C104" i="5"/>
  <c r="E163" i="5"/>
  <c r="E162" i="5"/>
  <c r="E161" i="5"/>
  <c r="E160" i="5"/>
  <c r="C146" i="5"/>
  <c r="C145" i="5"/>
  <c r="F46" i="5"/>
  <c r="E106" i="5"/>
  <c r="D145" i="5"/>
  <c r="C65" i="5"/>
  <c r="F44" i="5"/>
  <c r="E104" i="5"/>
  <c r="D144" i="5"/>
  <c r="F43" i="5"/>
  <c r="D143" i="5"/>
  <c r="T102" i="5"/>
  <c r="W62" i="5"/>
  <c r="S81" i="5"/>
  <c r="P41" i="5"/>
  <c r="W101" i="5"/>
  <c r="W41" i="5"/>
  <c r="N41" i="5"/>
  <c r="W141" i="5"/>
  <c r="R141" i="5"/>
  <c r="R81" i="5"/>
  <c r="T101" i="5"/>
  <c r="P40" i="5"/>
  <c r="Q60" i="5"/>
  <c r="Q100" i="5"/>
  <c r="W60" i="5"/>
  <c r="R40" i="5"/>
  <c r="N40" i="5"/>
  <c r="R100" i="5"/>
  <c r="T100" i="5"/>
  <c r="R59" i="5"/>
  <c r="U59" i="5"/>
  <c r="T99" i="5"/>
  <c r="P38" i="5"/>
  <c r="U58" i="5"/>
  <c r="Q98" i="5"/>
  <c r="W38" i="5"/>
  <c r="T98" i="5"/>
  <c r="R98" i="5"/>
  <c r="P197" i="5"/>
  <c r="P37" i="5"/>
  <c r="R197" i="5"/>
  <c r="R37" i="5"/>
  <c r="S37" i="5"/>
  <c r="AA42" i="5" s="1"/>
  <c r="U57" i="5"/>
  <c r="W57" i="5"/>
  <c r="R57" i="5"/>
  <c r="Q57" i="5"/>
  <c r="O56" i="5"/>
  <c r="S36" i="5"/>
  <c r="U56" i="5"/>
  <c r="W96" i="5"/>
  <c r="Q96" i="5"/>
  <c r="P36" i="5"/>
  <c r="T96" i="5"/>
  <c r="P35" i="5"/>
  <c r="S175" i="5"/>
  <c r="N35" i="5"/>
  <c r="K51" i="6"/>
  <c r="R175" i="5"/>
  <c r="O175" i="5"/>
  <c r="T95" i="5"/>
  <c r="N34" i="5"/>
  <c r="W94" i="5"/>
  <c r="P34" i="5"/>
  <c r="T94" i="5"/>
  <c r="W133" i="5"/>
  <c r="P10" i="5"/>
  <c r="U92" i="5"/>
  <c r="O52" i="5"/>
  <c r="S171" i="5"/>
  <c r="S51" i="5"/>
  <c r="I2" i="2"/>
  <c r="N2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D152" i="5"/>
  <c r="D151" i="5"/>
  <c r="C220" i="5"/>
  <c r="C219" i="5"/>
  <c r="C218" i="5"/>
  <c r="C217" i="5"/>
  <c r="C216" i="5"/>
  <c r="C215" i="5"/>
  <c r="C214" i="5"/>
  <c r="D173" i="5"/>
  <c r="C213" i="5"/>
  <c r="G162" i="5"/>
  <c r="F102" i="5"/>
  <c r="E62" i="5"/>
  <c r="D222" i="5"/>
  <c r="H222" i="5" s="1"/>
  <c r="G161" i="5"/>
  <c r="F101" i="5"/>
  <c r="E61" i="5"/>
  <c r="D221" i="5"/>
  <c r="H221" i="5" s="1"/>
  <c r="G160" i="5"/>
  <c r="F100" i="5"/>
  <c r="E60" i="5"/>
  <c r="D220" i="5"/>
  <c r="G159" i="5"/>
  <c r="F99" i="5"/>
  <c r="E59" i="5"/>
  <c r="D219" i="5"/>
  <c r="G158" i="5"/>
  <c r="F98" i="5"/>
  <c r="E58" i="5"/>
  <c r="G157" i="5"/>
  <c r="F97" i="5"/>
  <c r="E57" i="5"/>
  <c r="G156" i="5"/>
  <c r="F96" i="5"/>
  <c r="E56" i="5"/>
  <c r="D216" i="5"/>
  <c r="E53" i="5"/>
  <c r="G152" i="5"/>
  <c r="S9" i="1"/>
  <c r="R9" i="1"/>
  <c r="Q9" i="1"/>
  <c r="P9" i="1"/>
  <c r="O9" i="1"/>
  <c r="E103" i="5"/>
  <c r="C83" i="5"/>
  <c r="H83" i="5" s="1"/>
  <c r="D62" i="5"/>
  <c r="C81" i="5"/>
  <c r="H81" i="5" s="1"/>
  <c r="C78" i="5"/>
  <c r="H78" i="5" s="1"/>
  <c r="C132" i="5"/>
  <c r="F41" i="5"/>
  <c r="D141" i="5"/>
  <c r="F40" i="5"/>
  <c r="D140" i="5"/>
  <c r="F39" i="5"/>
  <c r="D139" i="5"/>
  <c r="F38" i="5"/>
  <c r="E77" i="5"/>
  <c r="D137" i="5"/>
  <c r="E76" i="5"/>
  <c r="D136" i="5"/>
  <c r="E75" i="5"/>
  <c r="D135" i="5"/>
  <c r="E74" i="5"/>
  <c r="D134" i="5"/>
  <c r="E73" i="5"/>
  <c r="D133" i="5"/>
  <c r="C53" i="5"/>
  <c r="E72" i="5"/>
  <c r="D132" i="5"/>
  <c r="C52" i="5"/>
  <c r="F197" i="5"/>
  <c r="D37" i="5"/>
  <c r="C157" i="5"/>
  <c r="F196" i="5"/>
  <c r="D36" i="5"/>
  <c r="C156" i="5"/>
  <c r="F195" i="5"/>
  <c r="D35" i="5"/>
  <c r="C155" i="5"/>
  <c r="F194" i="5"/>
  <c r="D34" i="5"/>
  <c r="C154" i="5"/>
  <c r="F193" i="5"/>
  <c r="D33" i="5"/>
  <c r="C153" i="5"/>
  <c r="F192" i="5"/>
  <c r="D32" i="5"/>
  <c r="C152" i="5"/>
  <c r="F191" i="5"/>
  <c r="E91" i="5"/>
  <c r="D31" i="5"/>
  <c r="C151" i="5"/>
  <c r="D238" i="5"/>
  <c r="H238" i="5" s="1"/>
  <c r="D237" i="5"/>
  <c r="H237" i="5" s="1"/>
  <c r="C36" i="5"/>
  <c r="C35" i="5"/>
  <c r="C33" i="5"/>
  <c r="C178" i="5"/>
  <c r="D123" i="5"/>
  <c r="H123" i="5" s="1"/>
  <c r="D122" i="5"/>
  <c r="H122" i="5" s="1"/>
  <c r="D121" i="5"/>
  <c r="H121" i="5" s="1"/>
  <c r="D120" i="5"/>
  <c r="D119" i="5"/>
  <c r="D117" i="5"/>
  <c r="D116" i="5"/>
  <c r="E155" i="5"/>
  <c r="D115" i="5"/>
  <c r="D114" i="5"/>
  <c r="D113" i="5"/>
  <c r="D112" i="5"/>
  <c r="F120" i="5"/>
  <c r="F119" i="5"/>
  <c r="F117" i="5"/>
  <c r="F116" i="5"/>
  <c r="F115" i="5"/>
  <c r="F114" i="5"/>
  <c r="E134" i="5"/>
  <c r="F113" i="5"/>
  <c r="E133" i="5"/>
  <c r="F112" i="5"/>
  <c r="E132" i="5"/>
  <c r="F151" i="5"/>
  <c r="D51" i="5"/>
  <c r="C91" i="5"/>
  <c r="C56" i="5"/>
  <c r="C55" i="5"/>
  <c r="E159" i="5"/>
  <c r="E158" i="5"/>
  <c r="E157" i="5"/>
  <c r="E156" i="5"/>
  <c r="E151" i="5"/>
  <c r="D100" i="5"/>
  <c r="C137" i="5"/>
  <c r="C135" i="5"/>
  <c r="C134" i="5"/>
  <c r="C133" i="5"/>
  <c r="AA60" i="5" l="1"/>
  <c r="AA39" i="5"/>
  <c r="H163" i="5"/>
  <c r="M163" i="5" s="1"/>
  <c r="S174" i="5"/>
  <c r="R137" i="5"/>
  <c r="N171" i="5"/>
  <c r="W102" i="5"/>
  <c r="M34" i="6"/>
  <c r="M222" i="5"/>
  <c r="M37" i="6"/>
  <c r="M16" i="6" s="1"/>
  <c r="M225" i="5"/>
  <c r="J38" i="6"/>
  <c r="M166" i="5"/>
  <c r="K27" i="6"/>
  <c r="K6" i="6" s="1"/>
  <c r="M235" i="5"/>
  <c r="N35" i="6"/>
  <c r="N14" i="6" s="1"/>
  <c r="M203" i="5"/>
  <c r="K38" i="6"/>
  <c r="K17" i="6" s="1"/>
  <c r="M246" i="5"/>
  <c r="L38" i="6"/>
  <c r="L17" i="6" s="1"/>
  <c r="M126" i="5"/>
  <c r="K24" i="6"/>
  <c r="K3" i="6" s="1"/>
  <c r="M232" i="5"/>
  <c r="N38" i="6"/>
  <c r="N17" i="6" s="1"/>
  <c r="M206" i="5"/>
  <c r="K36" i="6"/>
  <c r="K15" i="6" s="1"/>
  <c r="M244" i="5"/>
  <c r="L33" i="6"/>
  <c r="M121" i="5"/>
  <c r="L34" i="6"/>
  <c r="M122" i="5"/>
  <c r="J35" i="6"/>
  <c r="J14" i="6" s="1"/>
  <c r="K33" i="6"/>
  <c r="K12" i="6" s="1"/>
  <c r="M241" i="5"/>
  <c r="K26" i="6"/>
  <c r="K5" i="6" s="1"/>
  <c r="M234" i="5"/>
  <c r="N36" i="6"/>
  <c r="N15" i="6" s="1"/>
  <c r="M204" i="5"/>
  <c r="K35" i="6"/>
  <c r="K14" i="6" s="1"/>
  <c r="M243" i="5"/>
  <c r="L35" i="6"/>
  <c r="M123" i="5"/>
  <c r="F36" i="6"/>
  <c r="M84" i="5"/>
  <c r="J37" i="6"/>
  <c r="M165" i="5"/>
  <c r="N34" i="6"/>
  <c r="N13" i="6" s="1"/>
  <c r="M202" i="5"/>
  <c r="K25" i="6"/>
  <c r="K4" i="6" s="1"/>
  <c r="M233" i="5"/>
  <c r="N31" i="6"/>
  <c r="N10" i="6" s="1"/>
  <c r="M199" i="5"/>
  <c r="K37" i="6"/>
  <c r="K16" i="6" s="1"/>
  <c r="M245" i="5"/>
  <c r="K30" i="6"/>
  <c r="M238" i="5"/>
  <c r="M33" i="6"/>
  <c r="M12" i="6" s="1"/>
  <c r="M221" i="5"/>
  <c r="K34" i="6"/>
  <c r="K13" i="6" s="1"/>
  <c r="M242" i="5"/>
  <c r="M36" i="6"/>
  <c r="M224" i="5"/>
  <c r="F38" i="6"/>
  <c r="M86" i="5"/>
  <c r="N32" i="6"/>
  <c r="N11" i="6" s="1"/>
  <c r="M200" i="5"/>
  <c r="L23" i="6"/>
  <c r="L2" i="6" s="1"/>
  <c r="M111" i="5"/>
  <c r="I36" i="6"/>
  <c r="M184" i="5"/>
  <c r="M38" i="6"/>
  <c r="M17" i="6" s="1"/>
  <c r="M226" i="5"/>
  <c r="N33" i="6"/>
  <c r="N12" i="6" s="1"/>
  <c r="M201" i="5"/>
  <c r="I37" i="6"/>
  <c r="I16" i="6" s="1"/>
  <c r="M185" i="5"/>
  <c r="N37" i="6"/>
  <c r="N16" i="6" s="1"/>
  <c r="M205" i="5"/>
  <c r="K29" i="6"/>
  <c r="K8" i="6" s="1"/>
  <c r="M237" i="5"/>
  <c r="F30" i="6"/>
  <c r="F9" i="6" s="1"/>
  <c r="M78" i="5"/>
  <c r="L36" i="6"/>
  <c r="L15" i="6" s="1"/>
  <c r="M124" i="5"/>
  <c r="F37" i="6"/>
  <c r="M85" i="5"/>
  <c r="K23" i="6"/>
  <c r="K2" i="6" s="1"/>
  <c r="M231" i="5"/>
  <c r="I35" i="6"/>
  <c r="I14" i="6" s="1"/>
  <c r="M183" i="5"/>
  <c r="I38" i="6"/>
  <c r="I17" i="6" s="1"/>
  <c r="M186" i="5"/>
  <c r="F35" i="6"/>
  <c r="M83" i="5"/>
  <c r="F33" i="6"/>
  <c r="M81" i="5"/>
  <c r="L37" i="6"/>
  <c r="M125" i="5"/>
  <c r="M35" i="6"/>
  <c r="M14" i="6" s="1"/>
  <c r="M223" i="5"/>
  <c r="J36" i="6"/>
  <c r="M164" i="5"/>
  <c r="K28" i="6"/>
  <c r="K7" i="6" s="1"/>
  <c r="M236" i="5"/>
  <c r="I34" i="6"/>
  <c r="I13" i="6" s="1"/>
  <c r="M182" i="5"/>
  <c r="I33" i="6"/>
  <c r="I12" i="6" s="1"/>
  <c r="M181" i="5"/>
  <c r="I56" i="6"/>
  <c r="S180" i="5"/>
  <c r="J50" i="6"/>
  <c r="W154" i="5"/>
  <c r="I53" i="6"/>
  <c r="R177" i="5"/>
  <c r="J62" i="6"/>
  <c r="R166" i="5"/>
  <c r="J60" i="6"/>
  <c r="R164" i="5"/>
  <c r="L164" i="5" s="1"/>
  <c r="I48" i="6"/>
  <c r="S172" i="5"/>
  <c r="I52" i="6"/>
  <c r="S176" i="5"/>
  <c r="N49" i="6"/>
  <c r="P193" i="5"/>
  <c r="I49" i="6"/>
  <c r="S173" i="5"/>
  <c r="N51" i="6"/>
  <c r="N195" i="5"/>
  <c r="N47" i="6"/>
  <c r="P191" i="5"/>
  <c r="I54" i="6"/>
  <c r="R178" i="5"/>
  <c r="T104" i="5"/>
  <c r="W93" i="5"/>
  <c r="W95" i="5"/>
  <c r="W40" i="5"/>
  <c r="AA43" i="5" s="1"/>
  <c r="R144" i="5"/>
  <c r="R146" i="5"/>
  <c r="H56" i="6"/>
  <c r="R140" i="5"/>
  <c r="G53" i="6"/>
  <c r="T97" i="5"/>
  <c r="L61" i="6"/>
  <c r="R125" i="5"/>
  <c r="G47" i="6"/>
  <c r="W91" i="5"/>
  <c r="W99" i="5"/>
  <c r="H61" i="6"/>
  <c r="R145" i="5"/>
  <c r="W92" i="5"/>
  <c r="H54" i="6"/>
  <c r="W138" i="5"/>
  <c r="W143" i="5"/>
  <c r="W98" i="5"/>
  <c r="L59" i="6"/>
  <c r="R123" i="5"/>
  <c r="W103" i="5"/>
  <c r="W104" i="5"/>
  <c r="S35" i="5"/>
  <c r="W59" i="5"/>
  <c r="N10" i="5"/>
  <c r="V63" i="5"/>
  <c r="W64" i="5"/>
  <c r="R21" i="5"/>
  <c r="W63" i="5"/>
  <c r="V64" i="5"/>
  <c r="R64" i="5"/>
  <c r="C55" i="6"/>
  <c r="P39" i="5"/>
  <c r="E61" i="6"/>
  <c r="R65" i="5"/>
  <c r="F53" i="6"/>
  <c r="R77" i="5"/>
  <c r="X61" i="5"/>
  <c r="X64" i="5"/>
  <c r="C60" i="6"/>
  <c r="P44" i="5"/>
  <c r="N8" i="5"/>
  <c r="R20" i="5"/>
  <c r="C59" i="6"/>
  <c r="P43" i="5"/>
  <c r="F60" i="6"/>
  <c r="R84" i="5"/>
  <c r="R23" i="5"/>
  <c r="X63" i="5"/>
  <c r="C47" i="6"/>
  <c r="N31" i="5"/>
  <c r="X56" i="5"/>
  <c r="R60" i="5"/>
  <c r="W61" i="5"/>
  <c r="N18" i="5"/>
  <c r="R66" i="5"/>
  <c r="R17" i="5"/>
  <c r="D51" i="6"/>
  <c r="N12" i="5"/>
  <c r="N33" i="5"/>
  <c r="R41" i="5"/>
  <c r="AA41" i="5" s="1"/>
  <c r="W66" i="5"/>
  <c r="R86" i="5"/>
  <c r="C58" i="6"/>
  <c r="P42" i="5"/>
  <c r="E47" i="6"/>
  <c r="E54" i="6"/>
  <c r="E48" i="6"/>
  <c r="H60" i="6"/>
  <c r="D153" i="5"/>
  <c r="D61" i="5"/>
  <c r="C49" i="6"/>
  <c r="C54" i="6"/>
  <c r="D217" i="5"/>
  <c r="H217" i="5" s="1"/>
  <c r="C82" i="5"/>
  <c r="H82" i="5" s="1"/>
  <c r="C144" i="5"/>
  <c r="D240" i="5"/>
  <c r="H240" i="5" s="1"/>
  <c r="D218" i="5"/>
  <c r="H218" i="5" s="1"/>
  <c r="C42" i="5"/>
  <c r="C32" i="5"/>
  <c r="H32" i="5" s="1"/>
  <c r="H159" i="5"/>
  <c r="C138" i="5"/>
  <c r="C197" i="5"/>
  <c r="H197" i="5" s="1"/>
  <c r="C191" i="5"/>
  <c r="H191" i="5" s="1"/>
  <c r="D101" i="5"/>
  <c r="C54" i="5"/>
  <c r="C61" i="5"/>
  <c r="C77" i="5"/>
  <c r="H77" i="5" s="1"/>
  <c r="F118" i="5"/>
  <c r="E51" i="5"/>
  <c r="G154" i="5"/>
  <c r="E55" i="5"/>
  <c r="C34" i="5"/>
  <c r="H34" i="5" s="1"/>
  <c r="C140" i="5"/>
  <c r="D103" i="5"/>
  <c r="E152" i="5"/>
  <c r="H152" i="5" s="1"/>
  <c r="C31" i="5"/>
  <c r="H31" i="5" s="1"/>
  <c r="E102" i="5"/>
  <c r="C143" i="5"/>
  <c r="C94" i="5"/>
  <c r="E139" i="5"/>
  <c r="C196" i="5"/>
  <c r="H196" i="5" s="1"/>
  <c r="H112" i="5"/>
  <c r="C38" i="5"/>
  <c r="H38" i="5" s="1"/>
  <c r="C95" i="5"/>
  <c r="E140" i="5"/>
  <c r="H119" i="5"/>
  <c r="C194" i="5"/>
  <c r="H194" i="5" s="1"/>
  <c r="C141" i="5"/>
  <c r="E153" i="5"/>
  <c r="C74" i="5"/>
  <c r="H74" i="5" s="1"/>
  <c r="E100" i="5"/>
  <c r="C58" i="5"/>
  <c r="D98" i="5"/>
  <c r="I15" i="6"/>
  <c r="C64" i="5"/>
  <c r="H64" i="5" s="1"/>
  <c r="F45" i="5"/>
  <c r="J16" i="6"/>
  <c r="K9" i="6"/>
  <c r="M15" i="6"/>
  <c r="C57" i="5"/>
  <c r="H35" i="5"/>
  <c r="C80" i="5"/>
  <c r="H80" i="5" s="1"/>
  <c r="D63" i="5"/>
  <c r="F14" i="6"/>
  <c r="C92" i="5"/>
  <c r="E138" i="5"/>
  <c r="C99" i="5"/>
  <c r="D239" i="5"/>
  <c r="H239" i="5" s="1"/>
  <c r="D60" i="5"/>
  <c r="D211" i="5"/>
  <c r="H211" i="5" s="1"/>
  <c r="F94" i="5"/>
  <c r="D215" i="5"/>
  <c r="H215" i="5" s="1"/>
  <c r="F138" i="5"/>
  <c r="F16" i="6"/>
  <c r="C40" i="5"/>
  <c r="H40" i="5" s="1"/>
  <c r="C173" i="5"/>
  <c r="H173" i="5" s="1"/>
  <c r="E144" i="5"/>
  <c r="J15" i="6"/>
  <c r="L12" i="6"/>
  <c r="L13" i="6"/>
  <c r="M13" i="6"/>
  <c r="H216" i="5"/>
  <c r="H33" i="5"/>
  <c r="C43" i="5"/>
  <c r="H43" i="5" s="1"/>
  <c r="C97" i="5"/>
  <c r="H115" i="5"/>
  <c r="E99" i="5"/>
  <c r="C198" i="5"/>
  <c r="H198" i="5" s="1"/>
  <c r="C142" i="5"/>
  <c r="C175" i="5"/>
  <c r="D95" i="5"/>
  <c r="C44" i="5"/>
  <c r="H44" i="5" s="1"/>
  <c r="K5" i="5"/>
  <c r="D131" i="5"/>
  <c r="L5" i="5"/>
  <c r="D94" i="5"/>
  <c r="D157" i="5"/>
  <c r="H157" i="5" s="1"/>
  <c r="E71" i="5"/>
  <c r="M5" i="5"/>
  <c r="E92" i="5"/>
  <c r="D57" i="5"/>
  <c r="H162" i="5"/>
  <c r="E105" i="5"/>
  <c r="H113" i="5"/>
  <c r="H120" i="5"/>
  <c r="N5" i="5"/>
  <c r="C105" i="5"/>
  <c r="O5" i="5"/>
  <c r="H160" i="5"/>
  <c r="D93" i="5"/>
  <c r="C172" i="5"/>
  <c r="H172" i="5" s="1"/>
  <c r="H220" i="5"/>
  <c r="F42" i="5"/>
  <c r="C66" i="5"/>
  <c r="H66" i="5" s="1"/>
  <c r="D99" i="5"/>
  <c r="D154" i="5"/>
  <c r="H116" i="5"/>
  <c r="C171" i="5"/>
  <c r="H171" i="5" s="1"/>
  <c r="H114" i="5"/>
  <c r="C39" i="5"/>
  <c r="H39" i="5" s="1"/>
  <c r="C8" i="5"/>
  <c r="C51" i="5"/>
  <c r="D92" i="5"/>
  <c r="C72" i="5"/>
  <c r="H72" i="5" s="1"/>
  <c r="D55" i="5"/>
  <c r="C71" i="5"/>
  <c r="G153" i="5"/>
  <c r="E54" i="5"/>
  <c r="H158" i="5"/>
  <c r="F10" i="5"/>
  <c r="F133" i="5"/>
  <c r="H133" i="5" s="1"/>
  <c r="D175" i="5"/>
  <c r="H219" i="5"/>
  <c r="F17" i="5"/>
  <c r="F140" i="5"/>
  <c r="G12" i="5"/>
  <c r="G55" i="5"/>
  <c r="D52" i="5"/>
  <c r="E95" i="5"/>
  <c r="D179" i="5"/>
  <c r="H179" i="5" s="1"/>
  <c r="E141" i="5"/>
  <c r="D104" i="5"/>
  <c r="H104" i="5" s="1"/>
  <c r="D65" i="5"/>
  <c r="H65" i="5" s="1"/>
  <c r="F12" i="5"/>
  <c r="F135" i="5"/>
  <c r="D177" i="5"/>
  <c r="C62" i="5"/>
  <c r="H62" i="5" s="1"/>
  <c r="C102" i="5"/>
  <c r="G9" i="5"/>
  <c r="G52" i="5"/>
  <c r="C176" i="5"/>
  <c r="H36" i="5"/>
  <c r="G14" i="5"/>
  <c r="G57" i="5"/>
  <c r="D54" i="5"/>
  <c r="E97" i="5"/>
  <c r="C79" i="5"/>
  <c r="H79" i="5" s="1"/>
  <c r="F91" i="5"/>
  <c r="D212" i="5"/>
  <c r="H212" i="5" s="1"/>
  <c r="F95" i="5"/>
  <c r="D174" i="5"/>
  <c r="F16" i="5"/>
  <c r="F139" i="5"/>
  <c r="D142" i="5"/>
  <c r="C46" i="5"/>
  <c r="H46" i="5" s="1"/>
  <c r="H161" i="5"/>
  <c r="C136" i="5"/>
  <c r="C193" i="5"/>
  <c r="H193" i="5" s="1"/>
  <c r="D96" i="5"/>
  <c r="C60" i="5"/>
  <c r="D156" i="5"/>
  <c r="H156" i="5" s="1"/>
  <c r="E14" i="5"/>
  <c r="E137" i="5"/>
  <c r="D118" i="5"/>
  <c r="H118" i="5" s="1"/>
  <c r="G11" i="5"/>
  <c r="G54" i="5"/>
  <c r="D138" i="5"/>
  <c r="E94" i="5"/>
  <c r="C76" i="5"/>
  <c r="H76" i="5" s="1"/>
  <c r="D59" i="5"/>
  <c r="E98" i="5"/>
  <c r="G151" i="5"/>
  <c r="H151" i="5" s="1"/>
  <c r="E52" i="5"/>
  <c r="G155" i="5"/>
  <c r="F14" i="5"/>
  <c r="F137" i="5"/>
  <c r="E142" i="5"/>
  <c r="C37" i="5"/>
  <c r="H37" i="5" s="1"/>
  <c r="C177" i="5"/>
  <c r="C96" i="5"/>
  <c r="G8" i="5"/>
  <c r="G51" i="5"/>
  <c r="D155" i="5"/>
  <c r="C73" i="5"/>
  <c r="H73" i="5" s="1"/>
  <c r="D56" i="5"/>
  <c r="F92" i="5"/>
  <c r="D213" i="5"/>
  <c r="H213" i="5" s="1"/>
  <c r="F11" i="5"/>
  <c r="F134" i="5"/>
  <c r="H134" i="5" s="1"/>
  <c r="D176" i="5"/>
  <c r="C103" i="5"/>
  <c r="E145" i="5"/>
  <c r="H145" i="5" s="1"/>
  <c r="D106" i="5"/>
  <c r="H106" i="5" s="1"/>
  <c r="C195" i="5"/>
  <c r="H195" i="5" s="1"/>
  <c r="D97" i="5"/>
  <c r="D91" i="5"/>
  <c r="C100" i="5"/>
  <c r="G13" i="5"/>
  <c r="G56" i="5"/>
  <c r="D53" i="5"/>
  <c r="E96" i="5"/>
  <c r="D180" i="5"/>
  <c r="H180" i="5" s="1"/>
  <c r="C45" i="5"/>
  <c r="D105" i="5"/>
  <c r="E12" i="5"/>
  <c r="E135" i="5"/>
  <c r="E154" i="5"/>
  <c r="E8" i="5"/>
  <c r="E131" i="5"/>
  <c r="C93" i="5"/>
  <c r="C192" i="5"/>
  <c r="H192" i="5" s="1"/>
  <c r="C41" i="5"/>
  <c r="H41" i="5" s="1"/>
  <c r="C139" i="5"/>
  <c r="D102" i="5"/>
  <c r="C59" i="5"/>
  <c r="C174" i="5"/>
  <c r="E13" i="5"/>
  <c r="E136" i="5"/>
  <c r="C98" i="5"/>
  <c r="H117" i="5"/>
  <c r="G10" i="5"/>
  <c r="G53" i="5"/>
  <c r="H132" i="5"/>
  <c r="E93" i="5"/>
  <c r="C75" i="5"/>
  <c r="H75" i="5" s="1"/>
  <c r="D58" i="5"/>
  <c r="E101" i="5"/>
  <c r="F93" i="5"/>
  <c r="D214" i="5"/>
  <c r="H214" i="5" s="1"/>
  <c r="F13" i="5"/>
  <c r="F136" i="5"/>
  <c r="D178" i="5"/>
  <c r="H178" i="5" s="1"/>
  <c r="C63" i="5"/>
  <c r="D23" i="5"/>
  <c r="D146" i="5"/>
  <c r="C101" i="5"/>
  <c r="E143" i="5"/>
  <c r="E23" i="5"/>
  <c r="E146" i="5"/>
  <c r="N53" i="6"/>
  <c r="G62" i="6"/>
  <c r="G59" i="6"/>
  <c r="E52" i="6"/>
  <c r="I47" i="6"/>
  <c r="O63" i="6"/>
  <c r="O111" i="2"/>
  <c r="O117" i="2"/>
  <c r="O129" i="2"/>
  <c r="O123" i="2"/>
  <c r="G49" i="6"/>
  <c r="O99" i="2"/>
  <c r="O105" i="2"/>
  <c r="O135" i="2"/>
  <c r="H62" i="6"/>
  <c r="G55" i="6"/>
  <c r="I50" i="6"/>
  <c r="G58" i="6"/>
  <c r="H49" i="6"/>
  <c r="F62" i="6"/>
  <c r="F17" i="6" s="1"/>
  <c r="E56" i="6"/>
  <c r="E57" i="6"/>
  <c r="E59" i="6"/>
  <c r="C62" i="6"/>
  <c r="E60" i="6"/>
  <c r="G61" i="6"/>
  <c r="H53" i="6"/>
  <c r="H59" i="6"/>
  <c r="O64" i="6"/>
  <c r="I51" i="6"/>
  <c r="G48" i="6"/>
  <c r="G52" i="6"/>
  <c r="G54" i="6"/>
  <c r="G57" i="6"/>
  <c r="G60" i="6"/>
  <c r="G50" i="6"/>
  <c r="G56" i="6"/>
  <c r="F57" i="6"/>
  <c r="D59" i="6"/>
  <c r="D47" i="6"/>
  <c r="G51" i="6"/>
  <c r="H57" i="6"/>
  <c r="D56" i="6"/>
  <c r="E58" i="6"/>
  <c r="D60" i="6"/>
  <c r="D62" i="6"/>
  <c r="O3" i="2"/>
  <c r="O9" i="2"/>
  <c r="O15" i="2"/>
  <c r="O21" i="2"/>
  <c r="O27" i="2"/>
  <c r="O33" i="2"/>
  <c r="O39" i="2"/>
  <c r="O45" i="2"/>
  <c r="O51" i="2"/>
  <c r="O57" i="2"/>
  <c r="O63" i="2"/>
  <c r="O69" i="2"/>
  <c r="O75" i="2"/>
  <c r="O81" i="2"/>
  <c r="O87" i="2"/>
  <c r="O93" i="2"/>
  <c r="E53" i="6"/>
  <c r="E62" i="6"/>
  <c r="O4" i="2"/>
  <c r="O10" i="2"/>
  <c r="O16" i="2"/>
  <c r="O22" i="2"/>
  <c r="O28" i="2"/>
  <c r="O34" i="2"/>
  <c r="O40" i="2"/>
  <c r="O46" i="2"/>
  <c r="O52" i="2"/>
  <c r="O58" i="2"/>
  <c r="O64" i="2"/>
  <c r="O70" i="2"/>
  <c r="D49" i="6"/>
  <c r="E55" i="6"/>
  <c r="D57" i="6"/>
  <c r="O76" i="2"/>
  <c r="O82" i="2"/>
  <c r="O88" i="2"/>
  <c r="O94" i="2"/>
  <c r="O100" i="2"/>
  <c r="O106" i="2"/>
  <c r="O112" i="2"/>
  <c r="O118" i="2"/>
  <c r="O124" i="2"/>
  <c r="O130" i="2"/>
  <c r="O5" i="2"/>
  <c r="O11" i="2"/>
  <c r="O17" i="2"/>
  <c r="O23" i="2"/>
  <c r="O29" i="2"/>
  <c r="O35" i="2"/>
  <c r="O41" i="2"/>
  <c r="O47" i="2"/>
  <c r="O53" i="2"/>
  <c r="O59" i="2"/>
  <c r="O65" i="2"/>
  <c r="O71" i="2"/>
  <c r="O77" i="2"/>
  <c r="O83" i="2"/>
  <c r="O89" i="2"/>
  <c r="O95" i="2"/>
  <c r="O101" i="2"/>
  <c r="O107" i="2"/>
  <c r="O113" i="2"/>
  <c r="O119" i="2"/>
  <c r="O125" i="2"/>
  <c r="O131" i="2"/>
  <c r="O136" i="2"/>
  <c r="C51" i="6"/>
  <c r="C9" i="4"/>
  <c r="D9" i="4" s="1"/>
  <c r="C11" i="4"/>
  <c r="D11" i="4" s="1"/>
  <c r="C56" i="6"/>
  <c r="C61" i="6"/>
  <c r="C18" i="4"/>
  <c r="D18" i="4" s="1"/>
  <c r="C52" i="6"/>
  <c r="C13" i="4"/>
  <c r="D13" i="4" s="1"/>
  <c r="C14" i="4"/>
  <c r="C4" i="4"/>
  <c r="D4" i="4" s="1"/>
  <c r="C7" i="4"/>
  <c r="D7" i="4" s="1"/>
  <c r="C50" i="6"/>
  <c r="C8" i="4"/>
  <c r="O6" i="2"/>
  <c r="O12" i="2"/>
  <c r="O18" i="2"/>
  <c r="O24" i="2"/>
  <c r="O30" i="2"/>
  <c r="O36" i="2"/>
  <c r="O42" i="2"/>
  <c r="O48" i="2"/>
  <c r="O54" i="2"/>
  <c r="O60" i="2"/>
  <c r="O66" i="2"/>
  <c r="O72" i="2"/>
  <c r="O78" i="2"/>
  <c r="O84" i="2"/>
  <c r="O90" i="2"/>
  <c r="O96" i="2"/>
  <c r="O102" i="2"/>
  <c r="O108" i="2"/>
  <c r="O114" i="2"/>
  <c r="O120" i="2"/>
  <c r="O126" i="2"/>
  <c r="O132" i="2"/>
  <c r="O137" i="2"/>
  <c r="C6" i="4"/>
  <c r="D6" i="4" s="1"/>
  <c r="C10" i="4"/>
  <c r="D10" i="4" s="1"/>
  <c r="C12" i="4"/>
  <c r="D12" i="4" s="1"/>
  <c r="C16" i="4"/>
  <c r="D16" i="4" s="1"/>
  <c r="O7" i="2"/>
  <c r="O13" i="2"/>
  <c r="O19" i="2"/>
  <c r="O25" i="2"/>
  <c r="O31" i="2"/>
  <c r="O37" i="2"/>
  <c r="O43" i="2"/>
  <c r="O49" i="2"/>
  <c r="O55" i="2"/>
  <c r="O61" i="2"/>
  <c r="O67" i="2"/>
  <c r="O73" i="2"/>
  <c r="O79" i="2"/>
  <c r="O85" i="2"/>
  <c r="O91" i="2"/>
  <c r="O97" i="2"/>
  <c r="O103" i="2"/>
  <c r="O109" i="2"/>
  <c r="O115" i="2"/>
  <c r="O121" i="2"/>
  <c r="O127" i="2"/>
  <c r="O133" i="2"/>
  <c r="O138" i="2"/>
  <c r="C5" i="4"/>
  <c r="D5" i="4" s="1"/>
  <c r="C53" i="6"/>
  <c r="C57" i="6"/>
  <c r="C15" i="4"/>
  <c r="D15" i="4" s="1"/>
  <c r="C17" i="4"/>
  <c r="D17" i="4" s="1"/>
  <c r="O2" i="2"/>
  <c r="O143" i="2"/>
  <c r="O149" i="2"/>
  <c r="O154" i="2"/>
  <c r="O159" i="2"/>
  <c r="O164" i="2"/>
  <c r="O169" i="2"/>
  <c r="O175" i="2"/>
  <c r="O181" i="2"/>
  <c r="O187" i="2"/>
  <c r="O192" i="2"/>
  <c r="O197" i="2"/>
  <c r="O203" i="2"/>
  <c r="O144" i="2"/>
  <c r="O150" i="2"/>
  <c r="O155" i="2"/>
  <c r="O160" i="2"/>
  <c r="O165" i="2"/>
  <c r="O170" i="2"/>
  <c r="O176" i="2"/>
  <c r="O182" i="2"/>
  <c r="O188" i="2"/>
  <c r="O193" i="2"/>
  <c r="O198" i="2"/>
  <c r="O145" i="2"/>
  <c r="O151" i="2"/>
  <c r="O156" i="2"/>
  <c r="O161" i="2"/>
  <c r="O166" i="2"/>
  <c r="O171" i="2"/>
  <c r="O177" i="2"/>
  <c r="O183" i="2"/>
  <c r="O189" i="2"/>
  <c r="O199" i="2"/>
  <c r="C19" i="4"/>
  <c r="D19" i="4" s="1"/>
  <c r="O140" i="2"/>
  <c r="O146" i="2"/>
  <c r="O152" i="2"/>
  <c r="O157" i="2"/>
  <c r="O162" i="2"/>
  <c r="O172" i="2"/>
  <c r="O178" i="2"/>
  <c r="O184" i="2"/>
  <c r="O190" i="2"/>
  <c r="O194" i="2"/>
  <c r="O200" i="2"/>
  <c r="O141" i="2"/>
  <c r="O147" i="2"/>
  <c r="O163" i="2"/>
  <c r="O167" i="2"/>
  <c r="O173" i="2"/>
  <c r="O179" i="2"/>
  <c r="O185" i="2"/>
  <c r="O191" i="2"/>
  <c r="O195" i="2"/>
  <c r="O201" i="2"/>
  <c r="O8" i="2"/>
  <c r="O14" i="2"/>
  <c r="O20" i="2"/>
  <c r="O26" i="2"/>
  <c r="O32" i="2"/>
  <c r="O38" i="2"/>
  <c r="O44" i="2"/>
  <c r="O50" i="2"/>
  <c r="O56" i="2"/>
  <c r="O62" i="2"/>
  <c r="O68" i="2"/>
  <c r="O74" i="2"/>
  <c r="O80" i="2"/>
  <c r="O86" i="2"/>
  <c r="O92" i="2"/>
  <c r="O98" i="2"/>
  <c r="O104" i="2"/>
  <c r="O110" i="2"/>
  <c r="O116" i="2"/>
  <c r="O122" i="2"/>
  <c r="O128" i="2"/>
  <c r="O134" i="2"/>
  <c r="O139" i="2"/>
  <c r="O142" i="2"/>
  <c r="O148" i="2"/>
  <c r="O153" i="2"/>
  <c r="O158" i="2"/>
  <c r="O168" i="2"/>
  <c r="O174" i="2"/>
  <c r="O180" i="2"/>
  <c r="O186" i="2"/>
  <c r="O196" i="2"/>
  <c r="O202" i="2"/>
  <c r="E9" i="5"/>
  <c r="E10" i="5"/>
  <c r="C12" i="5"/>
  <c r="D13" i="5"/>
  <c r="D22" i="5"/>
  <c r="C23" i="5"/>
  <c r="C18" i="5"/>
  <c r="D16" i="5"/>
  <c r="C9" i="5"/>
  <c r="D11" i="5"/>
  <c r="D20" i="5"/>
  <c r="D10" i="5"/>
  <c r="C19" i="5"/>
  <c r="D9" i="5"/>
  <c r="D8" i="5"/>
  <c r="D14" i="5"/>
  <c r="D18" i="5"/>
  <c r="C21" i="5"/>
  <c r="E11" i="5"/>
  <c r="D12" i="5"/>
  <c r="D17" i="5"/>
  <c r="D21" i="5"/>
  <c r="D15" i="5"/>
  <c r="C16" i="5"/>
  <c r="C10" i="5"/>
  <c r="E19" i="5"/>
  <c r="C22" i="5"/>
  <c r="C14" i="5"/>
  <c r="C20" i="5"/>
  <c r="F15" i="5"/>
  <c r="E16" i="5"/>
  <c r="C17" i="5"/>
  <c r="E17" i="5"/>
  <c r="C11" i="5"/>
  <c r="E20" i="5"/>
  <c r="E18" i="5"/>
  <c r="E22" i="5"/>
  <c r="C15" i="5"/>
  <c r="E21" i="5"/>
  <c r="D19" i="5"/>
  <c r="C13" i="5"/>
  <c r="E15" i="5"/>
  <c r="H26" i="4"/>
  <c r="H27" i="4"/>
  <c r="F12" i="6" l="1"/>
  <c r="L166" i="5"/>
  <c r="AA18" i="5"/>
  <c r="AA59" i="5"/>
  <c r="AA63" i="5"/>
  <c r="AA61" i="5"/>
  <c r="AA62" i="5"/>
  <c r="AA40" i="5"/>
  <c r="H42" i="5"/>
  <c r="C34" i="6" s="1"/>
  <c r="C13" i="6" s="1"/>
  <c r="D14" i="4"/>
  <c r="H19" i="4"/>
  <c r="Y164" i="5"/>
  <c r="Y84" i="5"/>
  <c r="Y166" i="5"/>
  <c r="D8" i="4"/>
  <c r="H20" i="4" s="1"/>
  <c r="H18" i="4"/>
  <c r="Y125" i="5"/>
  <c r="Y123" i="5"/>
  <c r="Y86" i="5"/>
  <c r="L182" i="5"/>
  <c r="Y182" i="5"/>
  <c r="L183" i="5"/>
  <c r="Y183" i="5"/>
  <c r="L78" i="5"/>
  <c r="Y78" i="5"/>
  <c r="L201" i="5"/>
  <c r="Y201" i="5"/>
  <c r="L200" i="5"/>
  <c r="Y200" i="5"/>
  <c r="L221" i="5"/>
  <c r="Y221" i="5"/>
  <c r="L233" i="5"/>
  <c r="Y233" i="5"/>
  <c r="L241" i="5"/>
  <c r="Y241" i="5"/>
  <c r="L244" i="5"/>
  <c r="Y244" i="5"/>
  <c r="L246" i="5"/>
  <c r="Y246" i="5"/>
  <c r="L225" i="5"/>
  <c r="Y225" i="5"/>
  <c r="L236" i="5"/>
  <c r="Y236" i="5"/>
  <c r="L81" i="5"/>
  <c r="Y81" i="5"/>
  <c r="L231" i="5"/>
  <c r="Y231" i="5"/>
  <c r="L237" i="5"/>
  <c r="Y237" i="5"/>
  <c r="L226" i="5"/>
  <c r="Y226" i="5"/>
  <c r="L238" i="5"/>
  <c r="Y238" i="5"/>
  <c r="L202" i="5"/>
  <c r="Y202" i="5"/>
  <c r="L243" i="5"/>
  <c r="Y243" i="5"/>
  <c r="L163" i="5"/>
  <c r="Y163" i="5"/>
  <c r="L206" i="5"/>
  <c r="Y206" i="5"/>
  <c r="L203" i="5"/>
  <c r="Y203" i="5"/>
  <c r="L222" i="5"/>
  <c r="Y222" i="5"/>
  <c r="L83" i="5"/>
  <c r="Y83" i="5"/>
  <c r="L85" i="5"/>
  <c r="Y85" i="5"/>
  <c r="L205" i="5"/>
  <c r="Y205" i="5"/>
  <c r="L184" i="5"/>
  <c r="Y184" i="5"/>
  <c r="L224" i="5"/>
  <c r="Y224" i="5"/>
  <c r="L245" i="5"/>
  <c r="Y245" i="5"/>
  <c r="L165" i="5"/>
  <c r="Y165" i="5"/>
  <c r="L204" i="5"/>
  <c r="Y204" i="5"/>
  <c r="L122" i="5"/>
  <c r="Y122" i="5"/>
  <c r="L232" i="5"/>
  <c r="Y232" i="5"/>
  <c r="L235" i="5"/>
  <c r="Y235" i="5"/>
  <c r="L181" i="5"/>
  <c r="Y181" i="5"/>
  <c r="L223" i="5"/>
  <c r="Y223" i="5"/>
  <c r="L186" i="5"/>
  <c r="Y186" i="5"/>
  <c r="L124" i="5"/>
  <c r="Y124" i="5"/>
  <c r="L185" i="5"/>
  <c r="Y185" i="5"/>
  <c r="L242" i="5"/>
  <c r="Y242" i="5"/>
  <c r="L199" i="5"/>
  <c r="Y199" i="5"/>
  <c r="L234" i="5"/>
  <c r="Y234" i="5"/>
  <c r="L121" i="5"/>
  <c r="Y121" i="5"/>
  <c r="L126" i="5"/>
  <c r="Y126" i="5"/>
  <c r="L16" i="6"/>
  <c r="J17" i="6"/>
  <c r="H144" i="5"/>
  <c r="M144" i="5" s="1"/>
  <c r="L14" i="6"/>
  <c r="F15" i="6"/>
  <c r="L86" i="5"/>
  <c r="C23" i="6"/>
  <c r="C2" i="6" s="1"/>
  <c r="M31" i="5"/>
  <c r="M24" i="6"/>
  <c r="M3" i="6" s="1"/>
  <c r="M212" i="5"/>
  <c r="N25" i="6"/>
  <c r="N4" i="6" s="1"/>
  <c r="M193" i="5"/>
  <c r="C28" i="6"/>
  <c r="C7" i="6" s="1"/>
  <c r="M36" i="5"/>
  <c r="J30" i="6"/>
  <c r="J9" i="6" s="1"/>
  <c r="M158" i="5"/>
  <c r="M28" i="6"/>
  <c r="M7" i="6" s="1"/>
  <c r="M216" i="5"/>
  <c r="F26" i="6"/>
  <c r="F5" i="6" s="1"/>
  <c r="M74" i="5"/>
  <c r="N29" i="6"/>
  <c r="N8" i="6" s="1"/>
  <c r="M197" i="5"/>
  <c r="K32" i="6"/>
  <c r="K11" i="6" s="1"/>
  <c r="M240" i="5"/>
  <c r="C31" i="6"/>
  <c r="C10" i="6" s="1"/>
  <c r="M39" i="5"/>
  <c r="M32" i="6"/>
  <c r="M11" i="6" s="1"/>
  <c r="M220" i="5"/>
  <c r="L32" i="6"/>
  <c r="L11" i="6" s="1"/>
  <c r="M120" i="5"/>
  <c r="J29" i="6"/>
  <c r="J8" i="6" s="1"/>
  <c r="M157" i="5"/>
  <c r="M23" i="6"/>
  <c r="M2" i="6" s="1"/>
  <c r="M211" i="5"/>
  <c r="E36" i="6"/>
  <c r="E15" i="6" s="1"/>
  <c r="M64" i="5"/>
  <c r="C30" i="6"/>
  <c r="C9" i="6" s="1"/>
  <c r="M38" i="5"/>
  <c r="I24" i="6"/>
  <c r="I3" i="6" s="1"/>
  <c r="M172" i="5"/>
  <c r="L25" i="6"/>
  <c r="L4" i="6" s="1"/>
  <c r="M113" i="5"/>
  <c r="N30" i="6"/>
  <c r="N9" i="6" s="1"/>
  <c r="M198" i="5"/>
  <c r="I25" i="6"/>
  <c r="I4" i="6" s="1"/>
  <c r="M173" i="5"/>
  <c r="F32" i="6"/>
  <c r="F11" i="6" s="1"/>
  <c r="M80" i="5"/>
  <c r="L24" i="6"/>
  <c r="L3" i="6" s="1"/>
  <c r="M112" i="5"/>
  <c r="J31" i="6"/>
  <c r="J10" i="6" s="1"/>
  <c r="M159" i="5"/>
  <c r="L84" i="5"/>
  <c r="L123" i="5"/>
  <c r="H26" i="6"/>
  <c r="H5" i="6" s="1"/>
  <c r="M134" i="5"/>
  <c r="L29" i="6"/>
  <c r="L8" i="6" s="1"/>
  <c r="M117" i="5"/>
  <c r="J23" i="6"/>
  <c r="J2" i="6" s="1"/>
  <c r="M151" i="5"/>
  <c r="L30" i="6"/>
  <c r="L9" i="6" s="1"/>
  <c r="M118" i="5"/>
  <c r="J33" i="6"/>
  <c r="J12" i="6" s="1"/>
  <c r="M161" i="5"/>
  <c r="L26" i="6"/>
  <c r="L5" i="6" s="1"/>
  <c r="M114" i="5"/>
  <c r="N24" i="6"/>
  <c r="N3" i="6" s="1"/>
  <c r="M192" i="5"/>
  <c r="M25" i="6"/>
  <c r="M4" i="6" s="1"/>
  <c r="M213" i="5"/>
  <c r="C38" i="6"/>
  <c r="C17" i="6" s="1"/>
  <c r="M46" i="5"/>
  <c r="F31" i="6"/>
  <c r="F10" i="6" s="1"/>
  <c r="M79" i="5"/>
  <c r="G36" i="6"/>
  <c r="G15" i="6" s="1"/>
  <c r="M104" i="5"/>
  <c r="I23" i="6"/>
  <c r="I2" i="6" s="1"/>
  <c r="M171" i="5"/>
  <c r="C32" i="6"/>
  <c r="C11" i="6" s="1"/>
  <c r="M40" i="5"/>
  <c r="K31" i="6"/>
  <c r="K10" i="6" s="1"/>
  <c r="M239" i="5"/>
  <c r="C27" i="6"/>
  <c r="C6" i="6" s="1"/>
  <c r="M35" i="5"/>
  <c r="F29" i="6"/>
  <c r="F8" i="6" s="1"/>
  <c r="M77" i="5"/>
  <c r="M26" i="6"/>
  <c r="M5" i="6" s="1"/>
  <c r="M214" i="5"/>
  <c r="C33" i="6"/>
  <c r="C12" i="6" s="1"/>
  <c r="M41" i="5"/>
  <c r="I32" i="6"/>
  <c r="I11" i="6" s="1"/>
  <c r="M180" i="5"/>
  <c r="N27" i="6"/>
  <c r="N6" i="6" s="1"/>
  <c r="M195" i="5"/>
  <c r="C29" i="6"/>
  <c r="C8" i="6" s="1"/>
  <c r="M37" i="5"/>
  <c r="M31" i="6"/>
  <c r="M10" i="6" s="1"/>
  <c r="M219" i="5"/>
  <c r="L28" i="6"/>
  <c r="L7" i="6" s="1"/>
  <c r="M116" i="5"/>
  <c r="J32" i="6"/>
  <c r="J11" i="6" s="1"/>
  <c r="M160" i="5"/>
  <c r="J34" i="6"/>
  <c r="J13" i="6" s="1"/>
  <c r="M162" i="5"/>
  <c r="L27" i="6"/>
  <c r="L6" i="6" s="1"/>
  <c r="M115" i="5"/>
  <c r="N26" i="6"/>
  <c r="N5" i="6" s="1"/>
  <c r="M194" i="5"/>
  <c r="N28" i="6"/>
  <c r="N7" i="6" s="1"/>
  <c r="M196" i="5"/>
  <c r="C24" i="6"/>
  <c r="C3" i="6" s="1"/>
  <c r="M32" i="5"/>
  <c r="E37" i="6"/>
  <c r="E16" i="6" s="1"/>
  <c r="M65" i="5"/>
  <c r="F27" i="6"/>
  <c r="F6" i="6" s="1"/>
  <c r="M75" i="5"/>
  <c r="G38" i="6"/>
  <c r="G17" i="6" s="1"/>
  <c r="M106" i="5"/>
  <c r="F28" i="6"/>
  <c r="F7" i="6" s="1"/>
  <c r="M76" i="5"/>
  <c r="J28" i="6"/>
  <c r="J7" i="6" s="1"/>
  <c r="M156" i="5"/>
  <c r="E34" i="6"/>
  <c r="E13" i="6" s="1"/>
  <c r="M62" i="5"/>
  <c r="I31" i="6"/>
  <c r="I10" i="6" s="1"/>
  <c r="M179" i="5"/>
  <c r="F24" i="6"/>
  <c r="F3" i="6" s="1"/>
  <c r="M72" i="5"/>
  <c r="L31" i="6"/>
  <c r="L10" i="6" s="1"/>
  <c r="M119" i="5"/>
  <c r="I30" i="6"/>
  <c r="I9" i="6" s="1"/>
  <c r="M178" i="5"/>
  <c r="H37" i="6"/>
  <c r="H16" i="6" s="1"/>
  <c r="M145" i="5"/>
  <c r="F25" i="6"/>
  <c r="F4" i="6" s="1"/>
  <c r="M73" i="5"/>
  <c r="J24" i="6"/>
  <c r="J3" i="6" s="1"/>
  <c r="M152" i="5"/>
  <c r="H25" i="6"/>
  <c r="H4" i="6" s="1"/>
  <c r="M133" i="5"/>
  <c r="C36" i="6"/>
  <c r="C15" i="6" s="1"/>
  <c r="M44" i="5"/>
  <c r="C35" i="6"/>
  <c r="C14" i="6" s="1"/>
  <c r="M43" i="5"/>
  <c r="C26" i="6"/>
  <c r="C5" i="6" s="1"/>
  <c r="M34" i="5"/>
  <c r="F34" i="6"/>
  <c r="F13" i="6" s="1"/>
  <c r="M82" i="5"/>
  <c r="H24" i="6"/>
  <c r="H3" i="6" s="1"/>
  <c r="M132" i="5"/>
  <c r="E38" i="6"/>
  <c r="E17" i="6" s="1"/>
  <c r="M66" i="5"/>
  <c r="C25" i="6"/>
  <c r="C4" i="6" s="1"/>
  <c r="M33" i="5"/>
  <c r="M27" i="6"/>
  <c r="M6" i="6" s="1"/>
  <c r="M215" i="5"/>
  <c r="N23" i="6"/>
  <c r="N2" i="6" s="1"/>
  <c r="M191" i="5"/>
  <c r="M30" i="6"/>
  <c r="M9" i="6" s="1"/>
  <c r="M218" i="5"/>
  <c r="M29" i="6"/>
  <c r="M8" i="6" s="1"/>
  <c r="M217" i="5"/>
  <c r="L125" i="5"/>
  <c r="AC40" i="6"/>
  <c r="W53" i="6" s="1"/>
  <c r="H61" i="5"/>
  <c r="H45" i="5"/>
  <c r="H140" i="5"/>
  <c r="H143" i="5"/>
  <c r="H63" i="5"/>
  <c r="H131" i="5"/>
  <c r="H91" i="5"/>
  <c r="AB40" i="6"/>
  <c r="W52" i="6" s="1"/>
  <c r="H100" i="5"/>
  <c r="H138" i="5"/>
  <c r="H60" i="5"/>
  <c r="H103" i="5"/>
  <c r="X40" i="6"/>
  <c r="W48" i="6" s="1"/>
  <c r="Z40" i="6"/>
  <c r="W50" i="6" s="1"/>
  <c r="H141" i="5"/>
  <c r="H58" i="5"/>
  <c r="H71" i="5"/>
  <c r="H175" i="5"/>
  <c r="H92" i="5"/>
  <c r="H153" i="5"/>
  <c r="H105" i="5"/>
  <c r="H135" i="5"/>
  <c r="H99" i="5"/>
  <c r="H97" i="5"/>
  <c r="H146" i="5"/>
  <c r="H98" i="5"/>
  <c r="H177" i="5"/>
  <c r="H94" i="5"/>
  <c r="H57" i="5"/>
  <c r="H137" i="5"/>
  <c r="H176" i="5"/>
  <c r="H55" i="5"/>
  <c r="H95" i="5"/>
  <c r="H11" i="5"/>
  <c r="H53" i="5"/>
  <c r="H142" i="5"/>
  <c r="H154" i="5"/>
  <c r="H155" i="5"/>
  <c r="H54" i="5"/>
  <c r="H59" i="5"/>
  <c r="H23" i="5"/>
  <c r="N4" i="5"/>
  <c r="H96" i="5"/>
  <c r="H52" i="5"/>
  <c r="H101" i="5"/>
  <c r="H51" i="5"/>
  <c r="H93" i="5"/>
  <c r="O4" i="5"/>
  <c r="K4" i="5"/>
  <c r="H8" i="5"/>
  <c r="L4" i="5"/>
  <c r="M4" i="5"/>
  <c r="H139" i="5"/>
  <c r="H56" i="5"/>
  <c r="H136" i="5"/>
  <c r="H174" i="5"/>
  <c r="H102" i="5"/>
  <c r="P5" i="5"/>
  <c r="H18" i="5"/>
  <c r="H13" i="5"/>
  <c r="H9" i="5"/>
  <c r="H12" i="5"/>
  <c r="O54" i="6"/>
  <c r="O58" i="6"/>
  <c r="O48" i="6"/>
  <c r="O59" i="6"/>
  <c r="O52" i="6"/>
  <c r="O51" i="6"/>
  <c r="O55" i="6"/>
  <c r="O57" i="6"/>
  <c r="O50" i="6"/>
  <c r="O49" i="6"/>
  <c r="O60" i="6"/>
  <c r="O53" i="6"/>
  <c r="O61" i="6"/>
  <c r="O47" i="6"/>
  <c r="O62" i="6"/>
  <c r="O56" i="6"/>
  <c r="H29" i="4"/>
  <c r="H30" i="4"/>
  <c r="H14" i="5"/>
  <c r="H21" i="5"/>
  <c r="H20" i="5"/>
  <c r="H16" i="5"/>
  <c r="H10" i="5"/>
  <c r="H15" i="5"/>
  <c r="H19" i="5"/>
  <c r="H22" i="5"/>
  <c r="H17" i="5"/>
  <c r="M42" i="5" l="1"/>
  <c r="H22" i="4"/>
  <c r="L191" i="5"/>
  <c r="Y191" i="5"/>
  <c r="L44" i="5"/>
  <c r="Y44" i="5"/>
  <c r="L145" i="5"/>
  <c r="Y145" i="5"/>
  <c r="L179" i="5"/>
  <c r="Y179" i="5"/>
  <c r="L106" i="5"/>
  <c r="Y106" i="5"/>
  <c r="L196" i="5"/>
  <c r="Y196" i="5"/>
  <c r="L160" i="5"/>
  <c r="Y160" i="5"/>
  <c r="L195" i="5"/>
  <c r="Y195" i="5"/>
  <c r="L77" i="5"/>
  <c r="Y77" i="5"/>
  <c r="L171" i="5"/>
  <c r="Y171" i="5"/>
  <c r="L213" i="5"/>
  <c r="Y213" i="5"/>
  <c r="L118" i="5"/>
  <c r="Y118" i="5"/>
  <c r="L173" i="5"/>
  <c r="Y173" i="5"/>
  <c r="L38" i="5"/>
  <c r="Y38" i="5"/>
  <c r="L120" i="5"/>
  <c r="Y120" i="5"/>
  <c r="L197" i="5"/>
  <c r="Y197" i="5"/>
  <c r="L158" i="5"/>
  <c r="Y158" i="5"/>
  <c r="L31" i="5"/>
  <c r="Y31" i="5"/>
  <c r="L215" i="5"/>
  <c r="Y215" i="5"/>
  <c r="L132" i="5"/>
  <c r="Y132" i="5"/>
  <c r="L133" i="5"/>
  <c r="Y133" i="5"/>
  <c r="L180" i="5"/>
  <c r="Y180" i="5"/>
  <c r="L74" i="5"/>
  <c r="Y74" i="5"/>
  <c r="L75" i="5"/>
  <c r="Y75" i="5"/>
  <c r="L192" i="5"/>
  <c r="Y192" i="5"/>
  <c r="L220" i="5"/>
  <c r="Y220" i="5"/>
  <c r="L217" i="5"/>
  <c r="Y217" i="5"/>
  <c r="L33" i="5"/>
  <c r="Y33" i="5"/>
  <c r="L34" i="5"/>
  <c r="Y34" i="5"/>
  <c r="L152" i="5"/>
  <c r="Y152" i="5"/>
  <c r="L119" i="5"/>
  <c r="Y119" i="5"/>
  <c r="L156" i="5"/>
  <c r="Y156" i="5"/>
  <c r="L65" i="5"/>
  <c r="Y65" i="5"/>
  <c r="L115" i="5"/>
  <c r="Y115" i="5"/>
  <c r="L219" i="5"/>
  <c r="Y219" i="5"/>
  <c r="L41" i="5"/>
  <c r="Y41" i="5"/>
  <c r="L239" i="5"/>
  <c r="Y239" i="5"/>
  <c r="L79" i="5"/>
  <c r="Y79" i="5"/>
  <c r="L114" i="5"/>
  <c r="Y114" i="5"/>
  <c r="L117" i="5"/>
  <c r="Y117" i="5"/>
  <c r="L112" i="5"/>
  <c r="Y112" i="5"/>
  <c r="L113" i="5"/>
  <c r="Y113" i="5"/>
  <c r="L211" i="5"/>
  <c r="Y211" i="5"/>
  <c r="L39" i="5"/>
  <c r="Y39" i="5"/>
  <c r="L216" i="5"/>
  <c r="Y216" i="5"/>
  <c r="L193" i="5"/>
  <c r="Y193" i="5"/>
  <c r="L178" i="5"/>
  <c r="Y178" i="5"/>
  <c r="L116" i="5"/>
  <c r="Y116" i="5"/>
  <c r="L104" i="5"/>
  <c r="Y104" i="5"/>
  <c r="L159" i="5"/>
  <c r="Y159" i="5"/>
  <c r="L198" i="5"/>
  <c r="Y198" i="5"/>
  <c r="L36" i="5"/>
  <c r="Y36" i="5"/>
  <c r="L144" i="5"/>
  <c r="Y144" i="5"/>
  <c r="L62" i="5"/>
  <c r="Y62" i="5"/>
  <c r="L151" i="5"/>
  <c r="Y151" i="5"/>
  <c r="L218" i="5"/>
  <c r="Y218" i="5"/>
  <c r="L43" i="5"/>
  <c r="Y43" i="5"/>
  <c r="L72" i="5"/>
  <c r="Y72" i="5"/>
  <c r="L32" i="5"/>
  <c r="Y32" i="5"/>
  <c r="L37" i="5"/>
  <c r="Y37" i="5"/>
  <c r="L214" i="5"/>
  <c r="Y214" i="5"/>
  <c r="L40" i="5"/>
  <c r="Y40" i="5"/>
  <c r="L161" i="5"/>
  <c r="Y161" i="5"/>
  <c r="L134" i="5"/>
  <c r="Y134" i="5"/>
  <c r="L80" i="5"/>
  <c r="Y80" i="5"/>
  <c r="L157" i="5"/>
  <c r="Y157" i="5"/>
  <c r="L240" i="5"/>
  <c r="Y240" i="5"/>
  <c r="L42" i="5"/>
  <c r="Y42" i="5"/>
  <c r="L82" i="5"/>
  <c r="Y82" i="5"/>
  <c r="L194" i="5"/>
  <c r="Y194" i="5"/>
  <c r="L35" i="5"/>
  <c r="Y35" i="5"/>
  <c r="L64" i="5"/>
  <c r="Y64" i="5"/>
  <c r="L66" i="5"/>
  <c r="Y66" i="5"/>
  <c r="L73" i="5"/>
  <c r="Y73" i="5"/>
  <c r="L76" i="5"/>
  <c r="Y76" i="5"/>
  <c r="L162" i="5"/>
  <c r="Y162" i="5"/>
  <c r="L46" i="5"/>
  <c r="Y46" i="5"/>
  <c r="L172" i="5"/>
  <c r="Y172" i="5"/>
  <c r="L212" i="5"/>
  <c r="Y212" i="5"/>
  <c r="AA40" i="6"/>
  <c r="W51" i="6" s="1"/>
  <c r="H36" i="6"/>
  <c r="H15" i="6" s="1"/>
  <c r="U40" i="6"/>
  <c r="AC43" i="6"/>
  <c r="Z43" i="6"/>
  <c r="AA43" i="6"/>
  <c r="AB43" i="6"/>
  <c r="U43" i="6"/>
  <c r="Y40" i="6"/>
  <c r="W49" i="6" s="1"/>
  <c r="G35" i="6"/>
  <c r="G14" i="6" s="1"/>
  <c r="M103" i="5"/>
  <c r="G34" i="6"/>
  <c r="G13" i="6" s="1"/>
  <c r="M102" i="5"/>
  <c r="E32" i="6"/>
  <c r="E11" i="6" s="1"/>
  <c r="M60" i="5"/>
  <c r="H23" i="6"/>
  <c r="H2" i="6" s="1"/>
  <c r="M131" i="5"/>
  <c r="I26" i="6"/>
  <c r="I5" i="6" s="1"/>
  <c r="M174" i="5"/>
  <c r="H30" i="6"/>
  <c r="H9" i="6" s="1"/>
  <c r="M138" i="5"/>
  <c r="G30" i="6"/>
  <c r="G9" i="6" s="1"/>
  <c r="M98" i="5"/>
  <c r="G27" i="6"/>
  <c r="G6" i="6" s="1"/>
  <c r="M95" i="5"/>
  <c r="G32" i="6"/>
  <c r="G11" i="6" s="1"/>
  <c r="M100" i="5"/>
  <c r="E33" i="6"/>
  <c r="E12" i="6" s="1"/>
  <c r="M61" i="5"/>
  <c r="H38" i="6"/>
  <c r="H17" i="6" s="1"/>
  <c r="M146" i="5"/>
  <c r="G37" i="6"/>
  <c r="G16" i="6" s="1"/>
  <c r="M105" i="5"/>
  <c r="E31" i="6"/>
  <c r="E10" i="6" s="1"/>
  <c r="M59" i="5"/>
  <c r="E27" i="6"/>
  <c r="E6" i="6" s="1"/>
  <c r="M55" i="5"/>
  <c r="G29" i="6"/>
  <c r="G8" i="6" s="1"/>
  <c r="M97" i="5"/>
  <c r="J25" i="6"/>
  <c r="J4" i="6" s="1"/>
  <c r="M153" i="5"/>
  <c r="E30" i="6"/>
  <c r="E9" i="6" s="1"/>
  <c r="M58" i="5"/>
  <c r="H28" i="6"/>
  <c r="H7" i="6" s="1"/>
  <c r="M136" i="5"/>
  <c r="G25" i="6"/>
  <c r="G4" i="6" s="1"/>
  <c r="M93" i="5"/>
  <c r="E26" i="6"/>
  <c r="E5" i="6" s="1"/>
  <c r="M54" i="5"/>
  <c r="I28" i="6"/>
  <c r="I7" i="6" s="1"/>
  <c r="M176" i="5"/>
  <c r="G31" i="6"/>
  <c r="G10" i="6" s="1"/>
  <c r="M99" i="5"/>
  <c r="E35" i="6"/>
  <c r="E14" i="6" s="1"/>
  <c r="M63" i="5"/>
  <c r="E28" i="6"/>
  <c r="E7" i="6" s="1"/>
  <c r="M56" i="5"/>
  <c r="E23" i="6"/>
  <c r="E2" i="6" s="1"/>
  <c r="M51" i="5"/>
  <c r="J27" i="6"/>
  <c r="J6" i="6" s="1"/>
  <c r="Y43" i="6" s="1"/>
  <c r="M155" i="5"/>
  <c r="H29" i="6"/>
  <c r="H8" i="6" s="1"/>
  <c r="M137" i="5"/>
  <c r="G24" i="6"/>
  <c r="G3" i="6" s="1"/>
  <c r="M92" i="5"/>
  <c r="H35" i="6"/>
  <c r="H14" i="6" s="1"/>
  <c r="M143" i="5"/>
  <c r="H31" i="6"/>
  <c r="H10" i="6" s="1"/>
  <c r="M139" i="5"/>
  <c r="G33" i="6"/>
  <c r="G12" i="6" s="1"/>
  <c r="M101" i="5"/>
  <c r="J26" i="6"/>
  <c r="J5" i="6" s="1"/>
  <c r="M154" i="5"/>
  <c r="E29" i="6"/>
  <c r="E8" i="6" s="1"/>
  <c r="M57" i="5"/>
  <c r="H33" i="6"/>
  <c r="H12" i="6" s="1"/>
  <c r="M141" i="5"/>
  <c r="H32" i="6"/>
  <c r="H11" i="6" s="1"/>
  <c r="M140" i="5"/>
  <c r="E24" i="6"/>
  <c r="E3" i="6" s="1"/>
  <c r="M52" i="5"/>
  <c r="H34" i="6"/>
  <c r="H13" i="6" s="1"/>
  <c r="M142" i="5"/>
  <c r="G26" i="6"/>
  <c r="G5" i="6" s="1"/>
  <c r="M94" i="5"/>
  <c r="H27" i="6"/>
  <c r="H6" i="6" s="1"/>
  <c r="M135" i="5"/>
  <c r="I27" i="6"/>
  <c r="I6" i="6" s="1"/>
  <c r="M175" i="5"/>
  <c r="G23" i="6"/>
  <c r="G2" i="6" s="1"/>
  <c r="M91" i="5"/>
  <c r="C37" i="6"/>
  <c r="C16" i="6" s="1"/>
  <c r="R40" i="6" s="1"/>
  <c r="M45" i="5"/>
  <c r="G28" i="6"/>
  <c r="G7" i="6" s="1"/>
  <c r="M96" i="5"/>
  <c r="E25" i="6"/>
  <c r="E4" i="6" s="1"/>
  <c r="M53" i="5"/>
  <c r="I29" i="6"/>
  <c r="I8" i="6" s="1"/>
  <c r="M177" i="5"/>
  <c r="F23" i="6"/>
  <c r="F2" i="6" s="1"/>
  <c r="M71" i="5"/>
  <c r="D34" i="6"/>
  <c r="D13" i="6" s="1"/>
  <c r="M19" i="5"/>
  <c r="D30" i="6"/>
  <c r="D9" i="6" s="1"/>
  <c r="M15" i="5"/>
  <c r="D24" i="6"/>
  <c r="D3" i="6" s="1"/>
  <c r="M9" i="5"/>
  <c r="D29" i="6"/>
  <c r="D8" i="6" s="1"/>
  <c r="M14" i="5"/>
  <c r="D37" i="6"/>
  <c r="D16" i="6" s="1"/>
  <c r="M22" i="5"/>
  <c r="D27" i="6"/>
  <c r="D6" i="6" s="1"/>
  <c r="M12" i="5"/>
  <c r="D25" i="6"/>
  <c r="D4" i="6" s="1"/>
  <c r="M10" i="5"/>
  <c r="D28" i="6"/>
  <c r="D7" i="6" s="1"/>
  <c r="M13" i="5"/>
  <c r="D31" i="6"/>
  <c r="D10" i="6" s="1"/>
  <c r="M16" i="5"/>
  <c r="D33" i="6"/>
  <c r="D12" i="6" s="1"/>
  <c r="M18" i="5"/>
  <c r="D35" i="6"/>
  <c r="D14" i="6" s="1"/>
  <c r="M20" i="5"/>
  <c r="D23" i="6"/>
  <c r="D2" i="6" s="1"/>
  <c r="M8" i="5"/>
  <c r="D26" i="6"/>
  <c r="D5" i="6" s="1"/>
  <c r="M11" i="5"/>
  <c r="D32" i="6"/>
  <c r="M17" i="5"/>
  <c r="D36" i="6"/>
  <c r="O36" i="6" s="1"/>
  <c r="P36" i="6" s="1"/>
  <c r="M21" i="5"/>
  <c r="D38" i="6"/>
  <c r="M23" i="5"/>
  <c r="P4" i="5"/>
  <c r="R43" i="6"/>
  <c r="I21" i="4"/>
  <c r="AA58" i="5" l="1"/>
  <c r="AA38" i="5"/>
  <c r="AA16" i="5"/>
  <c r="AA15" i="5"/>
  <c r="U61" i="6"/>
  <c r="U66" i="6"/>
  <c r="L92" i="5"/>
  <c r="Y92" i="5"/>
  <c r="L153" i="5"/>
  <c r="Y153" i="5"/>
  <c r="L105" i="5"/>
  <c r="Y105" i="5"/>
  <c r="L95" i="5"/>
  <c r="Y95" i="5"/>
  <c r="L131" i="5"/>
  <c r="Y131" i="5"/>
  <c r="L12" i="5"/>
  <c r="Y12" i="5"/>
  <c r="L154" i="5"/>
  <c r="Y154" i="5"/>
  <c r="L140" i="5"/>
  <c r="Y140" i="5"/>
  <c r="L17" i="5"/>
  <c r="Y17" i="5"/>
  <c r="L175" i="5"/>
  <c r="Y175" i="5"/>
  <c r="L16" i="5"/>
  <c r="Y16" i="5"/>
  <c r="L101" i="5"/>
  <c r="Y101" i="5"/>
  <c r="L93" i="5"/>
  <c r="Y93" i="5"/>
  <c r="L60" i="5"/>
  <c r="Y60" i="5"/>
  <c r="L15" i="5"/>
  <c r="Y15" i="5"/>
  <c r="L52" i="5"/>
  <c r="Y52" i="5"/>
  <c r="L22" i="5"/>
  <c r="Y22" i="5"/>
  <c r="L135" i="5"/>
  <c r="Y135" i="5"/>
  <c r="L97" i="5"/>
  <c r="Y97" i="5"/>
  <c r="L23" i="5"/>
  <c r="Y23" i="5"/>
  <c r="L8" i="5"/>
  <c r="Y8" i="5"/>
  <c r="L13" i="5"/>
  <c r="Y13" i="5"/>
  <c r="L14" i="5"/>
  <c r="Y14" i="5"/>
  <c r="L71" i="5"/>
  <c r="Y71" i="5"/>
  <c r="L45" i="5"/>
  <c r="Y45" i="5"/>
  <c r="AB38" i="5" s="1"/>
  <c r="L94" i="5"/>
  <c r="Y94" i="5"/>
  <c r="L141" i="5"/>
  <c r="Y141" i="5"/>
  <c r="L139" i="5"/>
  <c r="Y139" i="5"/>
  <c r="L155" i="5"/>
  <c r="Y155" i="5"/>
  <c r="L99" i="5"/>
  <c r="Y99" i="5"/>
  <c r="L136" i="5"/>
  <c r="Y136" i="5"/>
  <c r="L55" i="5"/>
  <c r="Y55" i="5"/>
  <c r="L61" i="5"/>
  <c r="Y61" i="5"/>
  <c r="L138" i="5"/>
  <c r="Y138" i="5"/>
  <c r="L102" i="5"/>
  <c r="Y102" i="5"/>
  <c r="L18" i="5"/>
  <c r="Y18" i="5"/>
  <c r="L56" i="5"/>
  <c r="Y56" i="5"/>
  <c r="L19" i="5"/>
  <c r="Y19" i="5"/>
  <c r="L63" i="5"/>
  <c r="Y63" i="5"/>
  <c r="L98" i="5"/>
  <c r="Y98" i="5"/>
  <c r="L53" i="5"/>
  <c r="Y53" i="5"/>
  <c r="L54" i="5"/>
  <c r="Y54" i="5"/>
  <c r="L11" i="5"/>
  <c r="Y11" i="5"/>
  <c r="L96" i="5"/>
  <c r="Y96" i="5"/>
  <c r="L137" i="5"/>
  <c r="Y137" i="5"/>
  <c r="L146" i="5"/>
  <c r="Y146" i="5"/>
  <c r="L21" i="5"/>
  <c r="Y21" i="5"/>
  <c r="L20" i="5"/>
  <c r="Y20" i="5"/>
  <c r="L10" i="5"/>
  <c r="Y10" i="5"/>
  <c r="L9" i="5"/>
  <c r="Y9" i="5"/>
  <c r="L177" i="5"/>
  <c r="Y177" i="5"/>
  <c r="L91" i="5"/>
  <c r="Y91" i="5"/>
  <c r="L142" i="5"/>
  <c r="Y142" i="5"/>
  <c r="L57" i="5"/>
  <c r="Y57" i="5"/>
  <c r="L143" i="5"/>
  <c r="Y143" i="5"/>
  <c r="L51" i="5"/>
  <c r="Y51" i="5"/>
  <c r="L176" i="5"/>
  <c r="Y176" i="5"/>
  <c r="L58" i="5"/>
  <c r="Y58" i="5"/>
  <c r="L59" i="5"/>
  <c r="Y59" i="5"/>
  <c r="L100" i="5"/>
  <c r="Y100" i="5"/>
  <c r="L174" i="5"/>
  <c r="Y174" i="5"/>
  <c r="L103" i="5"/>
  <c r="Y103" i="5"/>
  <c r="T40" i="6"/>
  <c r="O32" i="6"/>
  <c r="P32" i="6" s="1"/>
  <c r="D11" i="6"/>
  <c r="S43" i="6" s="1"/>
  <c r="X43" i="6"/>
  <c r="D15" i="6"/>
  <c r="O15" i="6" s="1"/>
  <c r="P15" i="6" s="1"/>
  <c r="O2" i="6"/>
  <c r="P2" i="6" s="1"/>
  <c r="O24" i="6"/>
  <c r="P24" i="6" s="1"/>
  <c r="O5" i="6"/>
  <c r="P5" i="6" s="1"/>
  <c r="O10" i="6"/>
  <c r="P10" i="6" s="1"/>
  <c r="O16" i="6"/>
  <c r="P16" i="6" s="1"/>
  <c r="O13" i="6"/>
  <c r="P13" i="6" s="1"/>
  <c r="W43" i="6"/>
  <c r="V40" i="6"/>
  <c r="O14" i="6"/>
  <c r="P14" i="6" s="1"/>
  <c r="W40" i="6"/>
  <c r="T43" i="6"/>
  <c r="O23" i="6"/>
  <c r="P23" i="6" s="1"/>
  <c r="O26" i="6"/>
  <c r="P26" i="6" s="1"/>
  <c r="O34" i="6"/>
  <c r="P34" i="6" s="1"/>
  <c r="O35" i="6"/>
  <c r="P35" i="6" s="1"/>
  <c r="O33" i="6"/>
  <c r="P33" i="6" s="1"/>
  <c r="O12" i="6"/>
  <c r="P12" i="6" s="1"/>
  <c r="O27" i="6"/>
  <c r="P27" i="6" s="1"/>
  <c r="O9" i="6"/>
  <c r="P9" i="6" s="1"/>
  <c r="O25" i="6"/>
  <c r="P25" i="6" s="1"/>
  <c r="O37" i="6"/>
  <c r="P37" i="6" s="1"/>
  <c r="O29" i="6"/>
  <c r="P29" i="6" s="1"/>
  <c r="O38" i="6"/>
  <c r="P38" i="6" s="1"/>
  <c r="O7" i="6"/>
  <c r="P7" i="6" s="1"/>
  <c r="O8" i="6"/>
  <c r="P8" i="6" s="1"/>
  <c r="V43" i="6"/>
  <c r="O30" i="6"/>
  <c r="P30" i="6" s="1"/>
  <c r="O4" i="6"/>
  <c r="P4" i="6" s="1"/>
  <c r="O3" i="6"/>
  <c r="P3" i="6" s="1"/>
  <c r="O31" i="6"/>
  <c r="P31" i="6" s="1"/>
  <c r="D17" i="6"/>
  <c r="O17" i="6" s="1"/>
  <c r="P17" i="6" s="1"/>
  <c r="O28" i="6"/>
  <c r="P28" i="6" s="1"/>
  <c r="O6" i="6"/>
  <c r="P6" i="6" s="1"/>
  <c r="A111" i="5"/>
  <c r="J111" i="5" s="1"/>
  <c r="AB39" i="5" l="1"/>
  <c r="AB58" i="5"/>
  <c r="AB60" i="5"/>
  <c r="AB62" i="5"/>
  <c r="AB63" i="5"/>
  <c r="AB59" i="5"/>
  <c r="AB61" i="5"/>
  <c r="AB43" i="5"/>
  <c r="AB19" i="5"/>
  <c r="AB17" i="5"/>
  <c r="AB18" i="5"/>
  <c r="AB15" i="5"/>
  <c r="AB16" i="5"/>
  <c r="AB40" i="5"/>
  <c r="AB41" i="5"/>
  <c r="AB42" i="5"/>
  <c r="W47" i="6"/>
  <c r="U65" i="6"/>
  <c r="W46" i="6"/>
  <c r="U64" i="6"/>
  <c r="U63" i="6"/>
  <c r="O11" i="6"/>
  <c r="P11" i="6" s="1"/>
  <c r="U111" i="5"/>
  <c r="R111" i="5"/>
  <c r="P111" i="5"/>
  <c r="N111" i="5"/>
  <c r="X111" i="5"/>
  <c r="V111" i="5"/>
  <c r="S111" i="5"/>
  <c r="O111" i="5"/>
  <c r="W111" i="5"/>
  <c r="Q111" i="5"/>
  <c r="T111" i="5"/>
  <c r="S40" i="6"/>
  <c r="U62" i="6" l="1"/>
  <c r="V62" i="6"/>
  <c r="V61" i="6"/>
  <c r="V66" i="6"/>
  <c r="V63" i="6"/>
  <c r="Y111" i="5"/>
  <c r="V64" i="6"/>
  <c r="V65" i="6"/>
  <c r="L111" i="5"/>
  <c r="V67" i="6" l="1"/>
  <c r="U67" i="6" s="1"/>
</calcChain>
</file>

<file path=xl/sharedStrings.xml><?xml version="1.0" encoding="utf-8"?>
<sst xmlns="http://schemas.openxmlformats.org/spreadsheetml/2006/main" count="4332" uniqueCount="1529">
  <si>
    <t>Tx #</t>
  </si>
  <si>
    <t>Contributor</t>
  </si>
  <si>
    <t>payment $</t>
  </si>
  <si>
    <t>Work period end date</t>
  </si>
  <si>
    <t>Squad 1</t>
  </si>
  <si>
    <t>Squad 2</t>
  </si>
  <si>
    <t>Squad 3</t>
  </si>
  <si>
    <t>Squad 4</t>
  </si>
  <si>
    <t>Squad 5</t>
  </si>
  <si>
    <t>Squad 1 %</t>
  </si>
  <si>
    <t>Squad 2 %</t>
  </si>
  <si>
    <t>Squad 3 %</t>
  </si>
  <si>
    <t>Squad 4 %</t>
  </si>
  <si>
    <t>Squad 5 %</t>
  </si>
  <si>
    <t>Squad 1 $</t>
  </si>
  <si>
    <t>Squad 2 $</t>
  </si>
  <si>
    <t>Squad 3 $</t>
  </si>
  <si>
    <t>Squad 4 $</t>
  </si>
  <si>
    <t>Squad 5 $</t>
  </si>
  <si>
    <t>Proposal link</t>
  </si>
  <si>
    <t>Proposal ID</t>
  </si>
  <si>
    <t>Chain</t>
  </si>
  <si>
    <t>Notes</t>
  </si>
  <si>
    <t>DXD Amount</t>
  </si>
  <si>
    <t>Squad 1 DXD</t>
  </si>
  <si>
    <t>Squad 2 DXD</t>
  </si>
  <si>
    <t>Squad 3 DXD</t>
  </si>
  <si>
    <t>Squad 4 DXD</t>
  </si>
  <si>
    <t>Squad 5 DXD</t>
  </si>
  <si>
    <t>c1</t>
  </si>
  <si>
    <t>Adam</t>
  </si>
  <si>
    <t>Aqua</t>
  </si>
  <si>
    <t>https://alchemy.daostack.io/dao/0xe716ec63c5673b3a4732d22909b38d779fa47c3f/proposal/0xfc921ce24f2458a725f2928d82e82888839af71a3cc15a8a29c374a3cae9102d</t>
  </si>
  <si>
    <t>0xfc921ce24f2458a725f2928d82e82888839af71a3cc15a8a29c374a3cae9102d</t>
  </si>
  <si>
    <t>Gnosis Chain</t>
  </si>
  <si>
    <t>c2</t>
  </si>
  <si>
    <t>https://alchemy.daostack.io/dao/0xe716ec63c5673b3a4732d22909b38d779fa47c3f/proposal/0xadfd84ad288197179d1d3d56e4331d396aa88e7ce139223b68704ddf42fb61a7</t>
  </si>
  <si>
    <t>0xadfd84ad288197179d1d3d56e4331d396aa88e7ce139223b68704ddf42fb61a7</t>
  </si>
  <si>
    <t>c3</t>
  </si>
  <si>
    <t>https://alchemy.daostack.io/dao/0xe716ec63c5673b3a4732d22909b38d779fa47c3f/proposal/0xeaf81260b9c11eb41cedbd06802d30f6d1eba6b3de94c7c9c8578905f2cb208b</t>
  </si>
  <si>
    <t>0xeaf81260b9c11eb41cedbd06802d30f6d1eba6b3de94c7c9c8578905f2cb208b</t>
  </si>
  <si>
    <t>c4</t>
  </si>
  <si>
    <t>https://alchemy.daostack.io/dao/0xe716ec63c5673b3a4732d22909b38d779fa47c3f/proposal/0x3b970d0669cef219a738fd68671e696723f15b047f714c5880d212df48dd63e6</t>
  </si>
  <si>
    <t>0x3b970d0669cef219a738fd68671e696723f15b047f714c5880d212df48dd63e6</t>
  </si>
  <si>
    <t>c5</t>
  </si>
  <si>
    <t>c6</t>
  </si>
  <si>
    <t>https://dxvote.eth.limo/#/xdai/proposal/0xcf0eaa54b101219708efe524c9762ca8229a03b19902111932f3c0cfdb403ea4</t>
  </si>
  <si>
    <t>0xcf0eaa54b101219708efe524c9762ca8229a03b19902111932f3c0cfdb403ea4</t>
  </si>
  <si>
    <t>c7</t>
  </si>
  <si>
    <t>c8</t>
  </si>
  <si>
    <t>Dxventures</t>
  </si>
  <si>
    <t>DXgov</t>
  </si>
  <si>
    <t>https://dxvote.eth.limo/#/xdai/proposal/0x74ac93d8975f6a03e1151f4a994c7f611d0399c4926366cb2aee75c939d458a8</t>
  </si>
  <si>
    <t>0x74ac93d8975f6a03e1151f4a994c7f611d0399c4926366cb2aee75c939d458a8</t>
  </si>
  <si>
    <t>c9</t>
  </si>
  <si>
    <t>c10</t>
  </si>
  <si>
    <t>Swapr</t>
  </si>
  <si>
    <t>https://dxvote.eth.limo/#/xdai/proposal/0x232680ee1f2eca555bbdae0512ce7e41e422a4cbb4379100e2ac166098f873b2</t>
  </si>
  <si>
    <t>0x232680ee1f2eca555bbdae0512ce7e41e422a4cbb4379100e2ac166098f873b2</t>
  </si>
  <si>
    <t>c11</t>
  </si>
  <si>
    <t>c12</t>
  </si>
  <si>
    <t>Governance</t>
  </si>
  <si>
    <t>https://alchemy.daostack.io/dao/0xe716ec63c5673b3a4732d22909b38d779fa47c3f/proposal/0xdf3489711f0e7b2711ff19c8d4596432b0c672cf7b9f88d04c1da9581119c866</t>
  </si>
  <si>
    <t>0xdf3489711f0e7b2711ff19c8d4596432b0c672cf7b9f88d04c1da9581119c866</t>
  </si>
  <si>
    <t>c13</t>
  </si>
  <si>
    <t>https://alchemy.daostack.io/dao/0xe716ec63c5673b3a4732d22909b38d779fa47c3f/proposal/0x76e3f825fb548b2c41dcacb8ccaf2b241d610b62b58ceb55215cd621c2391947</t>
  </si>
  <si>
    <t>0x76e3f825fb548b2c41dcacb8ccaf2b241d610b62b58ceb55215cd621c2391947</t>
  </si>
  <si>
    <t>c14</t>
  </si>
  <si>
    <t>https://alchemy.daostack.io/dao/0xe716ec63c5673b3a4732d22909b38d779fa47c3f/proposal/0x59747339a3c594b6387680e117270e0b6c8e11ef9d66cabbae114b52fb010c12</t>
  </si>
  <si>
    <t>0x59747339a3c594b6387680e117270e0b6c8e11ef9d66cabbae114b52fb010c12</t>
  </si>
  <si>
    <t>c15</t>
  </si>
  <si>
    <t>https://alchemy.daostack.io/dao/0xe716ec63c5673b3a4732d22909b38d779fa47c3f/proposal/0x70a4637d57f12da90c5243becfebaad6d6a36999467b80d53d38abf354f25b83</t>
  </si>
  <si>
    <t>0x70a4637d57f12da90c5243becfebaad6d6a36999467b80d53d38abf354f25b83</t>
  </si>
  <si>
    <t>c16</t>
  </si>
  <si>
    <t>https://dxvote.eth.limo/#/xdai/proposal/0x7feffaa698700bb397f6e07f1123bff4d65f2ed3bf8cb3156eb241ea7412f6a5</t>
  </si>
  <si>
    <t>0x7feffaa698700bb397f6e07f1123bff4d65f2ed3bf8cb3156eb241ea7412f6a5</t>
  </si>
  <si>
    <t>c17</t>
  </si>
  <si>
    <t>https://dxvote.eth.limo/#/xdai/proposal/0xb161d3f039682aa8b7f73f1302b0c0b35c1fd91c60d44440f450b407c70fd105</t>
  </si>
  <si>
    <t>0xb161d3f039682aa8b7f73f1302b0c0b35c1fd91c60d44440f450b407c70fd105</t>
  </si>
  <si>
    <t>c18</t>
  </si>
  <si>
    <t>https://dxvote.eth.limo/#/xdai/proposal/0x978598e608e0c81b07c89696a58c6ff99e467a1ba7fe09eacb80041c26dbba67</t>
  </si>
  <si>
    <t>0x978598e608e0c81b07c89696a58c6ff99e467a1ba7fe09eacb80041c26dbba67</t>
  </si>
  <si>
    <t>c19</t>
  </si>
  <si>
    <t>https://dxvote.eth.limo/#/xdai/proposal/0x88aa40e8849ca33dc375a656d1a0668e097c01d49a7fcc79ec801509a869509d</t>
  </si>
  <si>
    <t>0x88aa40e8849ca33dc375a656d1a0668e097c01d49a7fcc79ec801509a869509d</t>
  </si>
  <si>
    <t>c20</t>
  </si>
  <si>
    <t>https://dxvote.eth.limo/#/xdai/proposal/0x5daea755db8736e79cdb7dede77d30982dbc5e14650bae26ab8a39e278f90816</t>
  </si>
  <si>
    <t>0x5daea755db8736e79cdb7dede77d30982dbc5e14650bae26ab8a39e278f90816</t>
  </si>
  <si>
    <t>c21</t>
  </si>
  <si>
    <t>https://dxvote.eth.limo/#/xdai/proposal/0xbf6a24949a33a018b723ac300bb4885b6a1484341a56d3f87b38659af2d5c3d7</t>
  </si>
  <si>
    <t>0xbf6a24949a33a018b723ac300bb4885b6a1484341a56d3f87b38659af2d5c3d7</t>
  </si>
  <si>
    <t>c22</t>
  </si>
  <si>
    <t>https://dxvote.eth.limo/#/xdai/proposal/0xd8a5a36e7e358e15fe6d62fb337427ec4c28302571a67956b4079fd8b1305f9c</t>
  </si>
  <si>
    <t>0xd8a5a36e7e358e15fe6d62fb337427ec4c28302571a67956b4079fd8b1305f9c</t>
  </si>
  <si>
    <t>c23</t>
  </si>
  <si>
    <t>https://dxvote.eth.limo/#/xdai/proposal/0x92a7f710917174b7f5d700550cb7aecf244dfb8fd7c7ce31674aa294dcb8dd2c</t>
  </si>
  <si>
    <t>0x92a7f710917174b7f5d700550cb7aecf244dfb8fd7c7ce31674aa294dcb8dd2c</t>
  </si>
  <si>
    <t>c24</t>
  </si>
  <si>
    <t>Ecosystem Development &amp; Security</t>
  </si>
  <si>
    <t>https://alchemy.daostack.io/dao/0x519b70055af55a007110b4ff99b0ea33071c720a/proposal/0x8ef44b633477f2d700e85a523456c3466fd2444cf685cac3dd6d27b49100556f</t>
  </si>
  <si>
    <t>0x8ef44b633477f2d700e85a523456c3466fd2444cf685cac3dd6d27b49100556f</t>
  </si>
  <si>
    <t>Mainnet</t>
  </si>
  <si>
    <t>c25</t>
  </si>
  <si>
    <t>https://alchemy.daostack.io/dao/0xe716ec63c5673b3a4732d22909b38d779fa47c3f/proposal/0x08c35ec3b01c1bbbf5eb35bd8101e8ec93a1799754038f38b8a227c07ff643f7</t>
  </si>
  <si>
    <t>0x08c35ec3b01c1bbbf5eb35bd8101e8ec93a1799754038f38b8a227c07ff643f7</t>
  </si>
  <si>
    <t>c26</t>
  </si>
  <si>
    <t>https://alchemy.daostack.io/dao/0xe716ec63c5673b3a4732d22909b38d779fa47c3f/proposal/0x880e03d957f3ccc31d0cd307a424b11a015cfda9b9fce4ee329ca121a1a3e76d</t>
  </si>
  <si>
    <t>0x880e03d957f3ccc31d0cd307a424b11a015cfda9b9fce4ee329ca121a1a3e76d</t>
  </si>
  <si>
    <t>c27</t>
  </si>
  <si>
    <t>https://dxvote.eth.link/#/xdai/proposal/0xb1f31b856a7ac90161b404cc394e685fb7e7e2b16b440b903b0b489a08c4c2f0</t>
  </si>
  <si>
    <t>0xb1f31b856a7ac90161b404cc394e685fb7e7e2b16b440b903b0b489a08c4c2f0</t>
  </si>
  <si>
    <t>c28</t>
  </si>
  <si>
    <t>c29</t>
  </si>
  <si>
    <t>https://dxvote.eth.limo/#/xdai/proposal/0xe6dcd8af89f9dc40fe4a6ff3b21ed416c7e2c80b8867f12ae5be831c1b21bb30</t>
  </si>
  <si>
    <t>0xe6dcd8af89f9dc40fe4a6ff3b21ed416c7e2c80b8867f12ae5be831c1b21bb30</t>
  </si>
  <si>
    <t>c30</t>
  </si>
  <si>
    <t>c31</t>
  </si>
  <si>
    <t>https://dxvote.eth.limo/#/xdai/proposal/0x350fc2f72f12e9370a45d450899787ebcca71ee2d0b23b3ce72481cdd07fa8d2</t>
  </si>
  <si>
    <t>0x350fc2f72f12e9370a45d450899787ebcca71ee2d0b23b3ce72481cdd07fa8d2</t>
  </si>
  <si>
    <t>c32</t>
  </si>
  <si>
    <t>c33</t>
  </si>
  <si>
    <t>DXvoice</t>
  </si>
  <si>
    <t>https://alchemy.daostack.io/dao/0xe716ec63c5673b3a4732d22909b38d779fa47c3f/proposal/0x350e8e65f646e678f3f33adb19f59b83994b09dc014736797cd76d3c16ccaa02</t>
  </si>
  <si>
    <t>0x350e8e65f646e678f3f33adb19f59b83994b09dc014736797cd76d3c16ccaa02</t>
  </si>
  <si>
    <t>c34</t>
  </si>
  <si>
    <t>https://develop.dxvote.dev/#/xdai/proposal/0xec90ef0994880640106175d07c703e09055b7f40dff2ae7a7242893d68ab3ea4</t>
  </si>
  <si>
    <t>0xec90ef0994880640106175d07c703e09055b7f40dff2ae7a7242893d68ab3ea4</t>
  </si>
  <si>
    <t>c35</t>
  </si>
  <si>
    <t>https://develop.dxvote.dev/#/xdai/proposal/0x4f5f750f6429569b2405097acaac3afb0ac08c379eaab926a158cccc860fda02</t>
  </si>
  <si>
    <t>0x4f5f750f6429569b2405097acaac3afb0ac08c379eaab926a158cccc860fda02</t>
  </si>
  <si>
    <t>c36</t>
  </si>
  <si>
    <t>https://develop.dxvote.dev/#/xdai/proposal/0x64e30a25e18ebf552b61f1dc4d11bf3674bf931ed32050ad7a48115454c63db0</t>
  </si>
  <si>
    <t>0x64e30a25e18ebf552b61f1dc4d11bf3674bf931ed32050ad7a48115454c63db0</t>
  </si>
  <si>
    <t>c37</t>
  </si>
  <si>
    <t>https://develop.dxvote.dev/#/xdai/proposal/0xd8fdfee95376df9814de1e93aee9ecedfbbf4ce8f028f2b25883a5693c024218</t>
  </si>
  <si>
    <t>0xd8fdfee95376df9814de1e93aee9ecedfbbf4ce8f028f2b25883a5693c024218</t>
  </si>
  <si>
    <t>c38</t>
  </si>
  <si>
    <t>https://develop.dxvote.dev/#/xdai/proposal/0x8e6fee94693e99ad8f3489dc208f910db1b4639e495f04b9df9578475ecfc075</t>
  </si>
  <si>
    <t>0x8e6fee94693e99ad8f3489dc208f910db1b4639e495f04b9df9578475ecfc075</t>
  </si>
  <si>
    <t>c39</t>
  </si>
  <si>
    <t>https://develop.dxvote.dev/#/xdai/proposal/0xb70f893ee60b155804517dce83c47d0c2a5054618b4bc147c582d30e9d549476</t>
  </si>
  <si>
    <t>0xb70f893ee60b155804517dce83c47d0c2a5054618b4bc147c582d30e9d549476</t>
  </si>
  <si>
    <t>c40</t>
  </si>
  <si>
    <t>Caden</t>
  </si>
  <si>
    <t>Omen</t>
  </si>
  <si>
    <t>https://alchemy.daostack.io/dao/0xe716ec63c5673b3a4732d22909b38d779fa47c3f/proposal/0x9a76b2afd39dd2cded8454a7002d024aa573bbb4638bb57ec3370753759e8ef9</t>
  </si>
  <si>
    <t>0x9a76b2afd39dd2cded8454a7002d024aa573bbb4638bb57ec3370753759e8ef9</t>
  </si>
  <si>
    <t>c41</t>
  </si>
  <si>
    <t>https://alchemy.daostack.io/dao/0xe716ec63c5673b3a4732d22909b38d779fa47c3f/proposal/0xe41d2cd6384c87dbe3c6a70f0ec0fc569e98b46cef4b717f0c79f61db61adc38</t>
  </si>
  <si>
    <t>0xe41d2cd6384c87dbe3c6a70f0ec0fc569e98b46cef4b717f0c79f61db61adc38</t>
  </si>
  <si>
    <t>c42</t>
  </si>
  <si>
    <t>https://develop.dxvote.dev/#/xdai/proposal/0x1a1dd2c77b0d1a211498e1e86d07b2ce2664b4b0abdec0ffb4492299e675332d</t>
  </si>
  <si>
    <t>0x1a1dd2c77b0d1a211498e1e86d07b2ce2664b4b0abdec0ffb4492299e675332d</t>
  </si>
  <si>
    <t>c43</t>
  </si>
  <si>
    <t>https://develop.dxvote.dev/#/xdai/proposal/0xc613b5e8eef25456aaaf2603cfe1ac791a5688a91efe0537b135cf6b78ac3b43</t>
  </si>
  <si>
    <t>0xc613b5e8eef25456aaaf2603cfe1ac791a5688a91efe0537b135cf6b78ac3b43</t>
  </si>
  <si>
    <t>c44</t>
  </si>
  <si>
    <t>https://develop.dxvote.dev/#/xdai/proposal/0x543252d7c60aea0c21d33e975cffc9e0c462569fa50ca7b11e430cf2a3661b14</t>
  </si>
  <si>
    <t>0x543252d7c60aea0c21d33e975cffc9e0c462569fa50ca7b11e430cf2a3661b14</t>
  </si>
  <si>
    <t>c45</t>
  </si>
  <si>
    <t>https://develop.dxvote.dev/#/xdai/proposal/0xab9a901140905268ae9c92e078ec1df63b44a1072d26f9c47418c6bfee05bfde</t>
  </si>
  <si>
    <t>0xab9a901140905268ae9c92e078ec1df63b44a1072d26f9c47418c6bfee05bfde</t>
  </si>
  <si>
    <t>c46</t>
  </si>
  <si>
    <t>c47</t>
  </si>
  <si>
    <t>ChienHui Lee</t>
  </si>
  <si>
    <t>https://alchemy.daostack.io/dao/0xe716ec63c5673b3a4732d22909b38d779fa47c3f/proposal/0xac880ee754c5e6ca9f96e4c3733efc3ebb7257411fa99af01a4757936abee506</t>
  </si>
  <si>
    <t>0xac880ee754c5e6ca9f96e4c3733efc3ebb7257411fa99af01a4757936abee506</t>
  </si>
  <si>
    <t>c48</t>
  </si>
  <si>
    <t>https://alchemy.daostack.io/dao/0xe716ec63c5673b3a4732d22909b38d779fa47c3f/proposal/0x6dc55dc62c128e5893771b431dbc8dffd497c08eebcbbf8a18b5192c0b7ebae4</t>
  </si>
  <si>
    <t>0x6dc55dc62c128e5893771b431dbc8dffd497c08eebcbbf8a18b5192c0b7ebae4</t>
  </si>
  <si>
    <t>c49</t>
  </si>
  <si>
    <t>https://alchemy.daostack.io/dao/0xe716ec63c5673b3a4732d22909b38d779fa47c3f/proposal/0x0ac05efaa292d0e8ab64511dcb035f204fa9cb15456574249f51cc1beec6de68</t>
  </si>
  <si>
    <t>0x0ac05efaa292d0e8ab64511dcb035f204fa9cb15456574249f51cc1beec6de68</t>
  </si>
  <si>
    <t>c50</t>
  </si>
  <si>
    <t>Chris Pearson</t>
  </si>
  <si>
    <t>https://alchemy.daostack.io/dao/0xe716ec63c5673b3a4732d22909b38d779fa47c3f/proposal/0x17b46c18f48d03df2d0f04514bb9123130bc3516c77f552a9adef33e670a02fd</t>
  </si>
  <si>
    <t>0x17b46c18f48d03df2d0f04514bb9123130bc3516c77f552a9adef33e670a02fd</t>
  </si>
  <si>
    <t>c51</t>
  </si>
  <si>
    <t>https://alchemy.daostack.io/dao/0xe716ec63c5673b3a4732d22909b38d779fa47c3f/proposal/0x92830eaf6fcd3ec629722522b8da75e3c759b5b45d858fee473b6e67ae062297</t>
  </si>
  <si>
    <t>0x92830eaf6fcd3ec629722522b8da75e3c759b5b45d858fee473b6e67ae062297</t>
  </si>
  <si>
    <t>c52</t>
  </si>
  <si>
    <t>https://develop.dxvote.dev/#/mainnet/proposal/0x8436ff78ae176b067c06cabe389b0b430ebf2dd22aa7f88040d4fe3be6d959c5</t>
  </si>
  <si>
    <t>0x8436ff78ae176b067c06cabe389b0b430ebf2dd22aa7f88040d4fe3be6d959c5</t>
  </si>
  <si>
    <t>c53</t>
  </si>
  <si>
    <t>https://alchemy.daostack.io/dao/0x519b70055af55a007110b4ff99b0ea33071c720a/proposal/0xcb1954b72b603eb3a0e7cc93c69be361bd1836e1069100b0a9622ad191d867bc</t>
  </si>
  <si>
    <t>0xcb1954b72b603eb3a0e7cc93c69be361bd1836e1069100b0a9622ad191d867bc</t>
  </si>
  <si>
    <t>c54</t>
  </si>
  <si>
    <t>https://develop.dxvote.dev/#/mainnet/proposal/0x5c4dc8dc781ee70354efa4e4075b8b55a0fa7732f3b9b63a8e321ab2244c2c8b</t>
  </si>
  <si>
    <t>0x5c4dc8dc781ee70354efa4e4075b8b55a0fa7732f3b9b63a8e321ab2244c2c8b</t>
  </si>
  <si>
    <t>c55</t>
  </si>
  <si>
    <t>https://develop.dxvote.dev/#/mainnet/proposal/0xe887652e294b22e7dee29f54d0c3edf5978624ca9209aaa2e3147f056cc1a006</t>
  </si>
  <si>
    <t>0xe887652e294b22e7dee29f54d0c3edf5978624ca9209aaa2e3147f056cc1a006</t>
  </si>
  <si>
    <t>c56</t>
  </si>
  <si>
    <t>https://develop.dxvote.dev/#/mainnet/proposal/0x55bbd140941cdc01e61c75473983d560ad4c80ae037d8c8544ae1713e2f6d967</t>
  </si>
  <si>
    <t>0x55bbd140941cdc01e61c75473983d560ad4c80ae037d8c8544ae1713e2f6d967</t>
  </si>
  <si>
    <t>c57</t>
  </si>
  <si>
    <t>https://develop.dxvote.dev/#/mainnet/proposal/0xe774fbe0f7617cd736b4f77282a3f55f7735d721529fd7a25e3612334bbb5774</t>
  </si>
  <si>
    <t>0xe774fbe0f7617cd736b4f77282a3f55f7735d721529fd7a25e3612334bbb5774</t>
  </si>
  <si>
    <t>c58</t>
  </si>
  <si>
    <t>https://develop.dxvote.dev/#/mainnet/proposal/0xb5cff86aac5e221a0c81d52e77091cb0f6cd657b900353c85618ba7416006a03</t>
  </si>
  <si>
    <t>0xb5cff86aac5e221a0c81d52e77091cb0f6cd657b900353c85618ba7416006a03</t>
  </si>
  <si>
    <t>c59</t>
  </si>
  <si>
    <t>https://alchemy.daostack.io/dao/0x519b70055af55a007110b4ff99b0ea33071c720a/proposal/0x427bb8e824349a018a12a4e856e3fcdd48ddb2cffc42e41946b3ee589e1667d3</t>
  </si>
  <si>
    <t>0x427bb8e824349a018a12a4e856e3fcdd48ddb2cffc42e41946b3ee589e1667d3</t>
  </si>
  <si>
    <t>c60</t>
  </si>
  <si>
    <t>https://alchemy.daostack.io/dao/0xe716ec63c5673b3a4732d22909b38d779fa47c3f/proposal/0xed3af1bfdbb6e6fef16a925c7117d173c311ba8ad53bd7bfde53a09f01b02f68</t>
  </si>
  <si>
    <t>0xed3af1bfdbb6e6fef16a925c7117d173c311ba8ad53bd7bfde53a09f01b02f68</t>
  </si>
  <si>
    <t>c61</t>
  </si>
  <si>
    <t>Treasury</t>
  </si>
  <si>
    <t>https://alchemy.daostack.io/dao/0xe716ec63c5673b3a4732d22909b38d779fa47c3f/proposal/0x41cbfe8121b1d7e8a054f049798da14cb590bc569f4419c11b9c35e75d9d4b76</t>
  </si>
  <si>
    <t>0x41cbfe8121b1d7e8a054f049798da14cb590bc569f4419c11b9c35e75d9d4b76</t>
  </si>
  <si>
    <t>c62</t>
  </si>
  <si>
    <t>https://alchemy.daostack.io/dao/0xe716ec63c5673b3a4732d22909b38d779fa47c3f/proposal/0xa6dc024af75b65ca350692ddf320258cbc9a0536b95fc68743db4e7d36fa2fc4</t>
  </si>
  <si>
    <t>0xa6dc024af75b65ca350692ddf320258cbc9a0536b95fc68743db4e7d36fa2fc4</t>
  </si>
  <si>
    <t>c63</t>
  </si>
  <si>
    <t>https://alchemy.daostack.io/dao/0xe716ec63c5673b3a4732d22909b38d779fa47c3f/proposal/0xb955c453f00ea7e809d8c5b180b7c1627baece5f8148d4e6f0f352f99011421a</t>
  </si>
  <si>
    <t>0xb955c453f00ea7e809d8c5b180b7c1627baece5f8148d4e6f0f352f99011421a</t>
  </si>
  <si>
    <t>c64</t>
  </si>
  <si>
    <t>https://alchemy.daostack.io/dao/0xe716ec63c5673b3a4732d22909b38d779fa47c3f/proposal/0xc0600be97066d5b6d2c034cd01f79400b5ccc97f285ee4906902573057d511b6</t>
  </si>
  <si>
    <t>0xc0600be97066d5b6d2c034cd01f79400b5ccc97f285ee4906902573057d511b6</t>
  </si>
  <si>
    <t>c65</t>
  </si>
  <si>
    <t>https://dxvote.eth.link/#/xdai/proposal/0xe2c151e706f7ad846a3c759f62a7a91db9a623bfad737c5e0ac3362f3308593e</t>
  </si>
  <si>
    <t>0xe2c151e706f7ad846a3c759f62a7a91db9a623bfad737c5e0ac3362f3308593e</t>
  </si>
  <si>
    <t>c66</t>
  </si>
  <si>
    <t>c67</t>
  </si>
  <si>
    <t>https://dxvote.eth.link/#/xdai/proposal/0xefcc7c36f3c4fad2737b1445c4145e3a32a6c6fce8bd5083bbeef2c9e60b1de1</t>
  </si>
  <si>
    <t>0xefcc7c36f3c4fad2737b1445c4145e3a32a6c6fce8bd5083bbeef2c9e60b1de1</t>
  </si>
  <si>
    <t>c68</t>
  </si>
  <si>
    <t>https://dxvote.eth.link/#/xdai/proposal/0x722f31d253ceb525747fe193db51a0f2846c31acdf704e11daeeff227d430474</t>
  </si>
  <si>
    <t>0x722f31d253ceb525747fe193db51a0f2846c31acdf704e11daeeff227d430474</t>
  </si>
  <si>
    <t>c69</t>
  </si>
  <si>
    <t>https://dxvote.eth.link/#/xdai/proposal/0x86151a76f7a21f79ba73445da999758553c20fe18811452c98c5f2b365909668</t>
  </si>
  <si>
    <t>0x86151a76f7a21f79ba73445da999758553c20fe18811452c98c5f2b365909668</t>
  </si>
  <si>
    <t>c70</t>
  </si>
  <si>
    <t>c71</t>
  </si>
  <si>
    <t>Corkus</t>
  </si>
  <si>
    <t>https://alchemy.daostack.io/dao/0x519b70055af55a007110b4ff99b0ea33071c720a/proposal/0x67be78993a0388b80469c29870ccffc9ad08de3a3949e519daaf799dc7700ab1</t>
  </si>
  <si>
    <t>0x67be78993a0388b80469c29870ccffc9ad08de3a3949e519daaf799dc7700ab1</t>
  </si>
  <si>
    <t>c72</t>
  </si>
  <si>
    <t>https://alchemy.daostack.io/dao/0xe716ec63c5673b3a4732d22909b38d779fa47c3f/proposal/0xbfd12370ef1a8292678e2a18c4ce61758378a5929313c2178e862b2d805169eb</t>
  </si>
  <si>
    <t>0xbfd12370ef1a8292678e2a18c4ce61758378a5929313c2178e862b2d805169eb</t>
  </si>
  <si>
    <t>c73</t>
  </si>
  <si>
    <t>c74</t>
  </si>
  <si>
    <t>https://alchemy.daostack.io/dao/0xe716ec63c5673b3a4732d22909b38d779fa47c3f/proposal/0x35fc561763c6bc5a7afb0b5b3dd720b0248765d938c74671ae15547cbbbf543f</t>
  </si>
  <si>
    <t>0x35fc561763c6bc5a7afb0b5b3dd720b0248765d938c74671ae15547cbbbf543f</t>
  </si>
  <si>
    <t>c75</t>
  </si>
  <si>
    <t>c76</t>
  </si>
  <si>
    <t>https://dxvote.eth.limo/#/xdai/proposal/0xf1a0826d6988b24084ba6e65331d55eb8d033dafaba6c87e1747a2868c31380f</t>
  </si>
  <si>
    <t>0xf1a0826d6988b24084ba6e65331d55eb8d033dafaba6c87e1747a2868c31380f</t>
  </si>
  <si>
    <t>c77</t>
  </si>
  <si>
    <t>c78</t>
  </si>
  <si>
    <t>Cure0000</t>
  </si>
  <si>
    <t>https://alchemy.daostack.io/dao/0xe716ec63c5673b3a4732d22909b38d779fa47c3f/proposal/0xe2d8e51b000fbf15e3f1437bb190ac28a7549f3fb86a53d3d2e0ed7a1a1cb95c</t>
  </si>
  <si>
    <t>0xe2d8e51b000fbf15e3f1437bb190ac28a7549f3fb86a53d3d2e0ed7a1a1cb95c</t>
  </si>
  <si>
    <t>c79</t>
  </si>
  <si>
    <t>https://develop.dxvote.dev/#/xdai/proposal/0xabaad87a98d66da9d555c91d2ea3946524e1355917c0b8a57dbb500ad6a3fbaf</t>
  </si>
  <si>
    <t>0xabaad87a98d66da9d555c91d2ea3946524e1355917c0b8a57dbb500ad6a3fbaf</t>
  </si>
  <si>
    <t>c80</t>
  </si>
  <si>
    <t>https://develop.dxvote.dev/#/xdai/proposal/0x819a2967449d897fa24096201649fe2ecaf673baa86e8cdfd40487a1744e9e4a</t>
  </si>
  <si>
    <t>0x819a2967449d897fa24096201649fe2ecaf673baa86e8cdfd40487a1744e9e4a</t>
  </si>
  <si>
    <t>c81</t>
  </si>
  <si>
    <t>https://alchemy.daostack.io/dao/0xe716ec63c5673b3a4732d22909b38d779fa47c3f/proposal/0x39adce2e254d06a55ff8fa18701be30dbdeadf6f47c88017f4daf66bc77d06d4</t>
  </si>
  <si>
    <t>0x39adce2e254d06a55ff8fa18701be30dbdeadf6f47c88017f4daf66bc77d06d4</t>
  </si>
  <si>
    <t>c82</t>
  </si>
  <si>
    <t>c83</t>
  </si>
  <si>
    <t>https://alchemy.daostack.io/dao/0xe716ec63c5673b3a4732d22909b38d779fa47c3f/proposal/0x7d70ce768c65733bac0c6c905b101dc86ad3b72cd2f032efcb8ffe2e526f779b</t>
  </si>
  <si>
    <t>0x7d70ce768c65733bac0c6c905b101dc86ad3b72cd2f032efcb8ffe2e526f779b</t>
  </si>
  <si>
    <t>c84</t>
  </si>
  <si>
    <t>https://alchemy.daostack.io/dao/0xe716ec63c5673b3a4732d22909b38d779fa47c3f/proposal/0x4d0342054907e5d280df392963fbb6abb83b366a8563ce6e64d13a74f8e8d82b</t>
  </si>
  <si>
    <t>0x4d0342054907e5d280df392963fbb6abb83b366a8563ce6e64d13a74f8e8d82b</t>
  </si>
  <si>
    <t>c85</t>
  </si>
  <si>
    <t>https://alchemy.daostack.io/dao/0xe716ec63c5673b3a4732d22909b38d779fa47c3f/proposal/0x4b78890c553ae3d471a665ee5d5ddd594fbc588a5976fbbcb3cae7620ad6ab05</t>
  </si>
  <si>
    <t>0x4b78890c553ae3d471a665ee5d5ddd594fbc588a5976fbbcb3cae7620ad6ab05</t>
  </si>
  <si>
    <t>c86</t>
  </si>
  <si>
    <t>https://alchemy.daostack.io/dao/0xe716ec63c5673b3a4732d22909b38d779fa47c3f/proposal/0x81ddeb16fb7650468ec81808f29cab998a358fe606a67e3bcd10f7dc8da20e23</t>
  </si>
  <si>
    <t>0x81ddeb16fb7650468ec81808f29cab998a358fe606a67e3bcd10f7dc8da20e23</t>
  </si>
  <si>
    <t>c87</t>
  </si>
  <si>
    <t>https://dxvote.eth.limo/#/xdai/proposal/0x96936ea58557548f14393a7d347003f6efacd903460556e217aa0dff4f5c2f5e</t>
  </si>
  <si>
    <t>0x96936ea58557548f14393a7d347003f6efacd903460556e217aa0dff4f5c2f5e</t>
  </si>
  <si>
    <t>c88</t>
  </si>
  <si>
    <t>https://dxvote.eth.limo/#/xdai/proposal/0xf01f0ac8ffaa139711ec0089ec1e31832188cf00721b66d3961e412debe86c4c</t>
  </si>
  <si>
    <t>0xf01f0ac8ffaa139711ec0089ec1e31832188cf00721b66d3961e412debe86c4c</t>
  </si>
  <si>
    <t>c89</t>
  </si>
  <si>
    <t>c90</t>
  </si>
  <si>
    <t>https://dxvote.eth.limo/#/xdai/proposal/0x7c8eb689d10e5391d7cc830cf5461c2f83379511342c9405cb8551d9142adade</t>
  </si>
  <si>
    <t>0x7c8eb689d10e5391d7cc830cf5461c2f83379511342c9405cb8551d9142adade</t>
  </si>
  <si>
    <t>c91</t>
  </si>
  <si>
    <t>https://dxvote.eth.link/#/mainnet/proposal/0x8190613fd6145c6f1ce7cf8b8d35e77a135ec318c4ad37bc022b310953cf49ac</t>
  </si>
  <si>
    <t>0x8190613fd6145c6f1ce7cf8b8d35e77a135ec318c4ad37bc022b310953cf49ac</t>
  </si>
  <si>
    <t>c92</t>
  </si>
  <si>
    <t>https://dxvote.eth.limo/#/xdai/proposal/0xd3655fdc8aebf770a135860e8d3da627c3aaec56ceaa49c89ee9789b67a63e61</t>
  </si>
  <si>
    <t>0xd3655fdc8aebf770a135860e8d3da627c3aaec56ceaa49c89ee9789b67a63e61</t>
  </si>
  <si>
    <t>c93</t>
  </si>
  <si>
    <t>https://develop.dxvote.dev/#/xdai/proposal/0x49fea858c9bc0ab1c0518dc099b28dc18c051586c33244c59039a6807ec62074</t>
  </si>
  <si>
    <t>0x49fea858c9bc0ab1c0518dc099b28dc18c051586c33244c59039a6807ec62074</t>
  </si>
  <si>
    <t>c94</t>
  </si>
  <si>
    <t>Dev Violet</t>
  </si>
  <si>
    <t>https://alchemy.daostack.io/dao/0x519b70055af55a007110b4ff99b0ea33071c720a/proposal/0x52dfae4c69beefc526475204aaf28cbff8daa5da98158941e4be96440a810cf3</t>
  </si>
  <si>
    <t>0x52dfae4c69beefc526475204aaf28cbff8daa5da98158941e4be96440a810cf3</t>
  </si>
  <si>
    <t>c95</t>
  </si>
  <si>
    <t>https://alchemy.daostack.io/dao/0x519b70055af55a007110b4ff99b0ea33071c720a/proposal/0x856f3961b65ee1c74775aeaa35dbb2e62bff1ef07eeeb0e598ba9c4f900bdb83</t>
  </si>
  <si>
    <t>0x856f3961b65ee1c74775aeaa35dbb2e62bff1ef07eeeb0e598ba9c4f900bdb83</t>
  </si>
  <si>
    <t>c96</t>
  </si>
  <si>
    <t>https://alchemy.daostack.io/dao/0xe716ec63c5673b3a4732d22909b38d779fa47c3f/proposal/0xe345afd1fd9e4f51930f8392598c65a05992be6c7d7dda5db6189b4d0fc655d6</t>
  </si>
  <si>
    <t>0xe345afd1fd9e4f51930f8392598c65a05992be6c7d7dda5db6189b4d0fc655d6</t>
  </si>
  <si>
    <t>c97</t>
  </si>
  <si>
    <t>https://alchemy.daostack.io/dao/0xe716ec63c5673b3a4732d22909b38d779fa47c3f/proposal/0x6d1dad52b47b54ebab8f046dc6e530bd1ec97f9d87839f01dcb5853d6e52f27f</t>
  </si>
  <si>
    <t>0x6d1dad52b47b54ebab8f046dc6e530bd1ec97f9d87839f01dcb5853d6e52f27f</t>
  </si>
  <si>
    <t>c98</t>
  </si>
  <si>
    <t>https://alchemy.daostack.io/dao/0xe716ec63c5673b3a4732d22909b38d779fa47c3f/proposal/0x8ae12d3e9f43606f5b77983b6c5f4547d0144d988916c07571f1ea04770b8a73</t>
  </si>
  <si>
    <t>0x8ae12d3e9f43606f5b77983b6c5f4547d0144d988916c07571f1ea04770b8a73</t>
  </si>
  <si>
    <t>c99</t>
  </si>
  <si>
    <t>https://alchemy.daostack.io/dao/0xe716ec63c5673b3a4732d22909b38d779fa47c3f/proposal/0x8cd6efca4af1a3513f655f294c5c58b204a4e16515d84e5cd2dd08e15519e59c</t>
  </si>
  <si>
    <t>0x8cd6efca4af1a3513f655f294c5c58b204a4e16515d84e5cd2dd08e15519e59c</t>
  </si>
  <si>
    <t>c100</t>
  </si>
  <si>
    <t>https://dxvote.eth.limo/#/xdai/proposal/0x4dd1bc8a36195fd91f197d519d137f267d298a70d4851393808d6d256ba0cf2e</t>
  </si>
  <si>
    <t>0x4dd1bc8a36195fd91f197d519d137f267d298a70d4851393808d6d256ba0cf2e</t>
  </si>
  <si>
    <t>c101</t>
  </si>
  <si>
    <t>https://dxvote.eth.limo/#/xdai/proposal/0x89ec08135a66d4438867e64ee3ccaeba5c5ca8c8cf6ff0a17d6bc8e723ca934a</t>
  </si>
  <si>
    <t>0x89ec08135a66d4438867e64ee3ccaeba5c5ca8c8cf6ff0a17d6bc8e723ca934a</t>
  </si>
  <si>
    <t>c102</t>
  </si>
  <si>
    <t>https://dxvote.eth.limo/#/xdai/proposal/0x91dc07ca464d5c6e5f5cff4fa9c40d07096d8b357c3ceb2fdc26e90235d98ef8</t>
  </si>
  <si>
    <t>0x91dc07ca464d5c6e5f5cff4fa9c40d07096d8b357c3ceb2fdc26e90235d98ef8</t>
  </si>
  <si>
    <t>c103</t>
  </si>
  <si>
    <t>c104</t>
  </si>
  <si>
    <t>Carrot</t>
  </si>
  <si>
    <t>https://dxvote.eth.limo/#/xdai/proposal/0xb93f556161bf7fbe13e971acb42ee121a44f8e7c42928da9c3bb6d7f3ef81f1b</t>
  </si>
  <si>
    <t>0xb93f556161bf7fbe13e971acb42ee121a44f8e7c42928da9c3bb6d7f3ef81f1b</t>
  </si>
  <si>
    <t>c105</t>
  </si>
  <si>
    <t>https://dxvote.eth.limo/#/xdai/proposal/0x86fc912b69bf72e99d8f1a4bbafd58a108ed16fc4432adec55078f3e81696b8c</t>
  </si>
  <si>
    <t>0x86fc912b69bf72e99d8f1a4bbafd58a108ed16fc4432adec55078f3e81696b8c</t>
  </si>
  <si>
    <t>c106</t>
  </si>
  <si>
    <t>https://dxvote.eth.limo/#/xdai/proposal/0xc9a48518f3e60c58e689d516acae336c56f9eb1c6cbe265bdf9c7e1669e6c20d</t>
  </si>
  <si>
    <t>0xc9a48518f3e60c58e689d516acae336c56f9eb1c6cbe265bdf9c7e1669e6c20d</t>
  </si>
  <si>
    <t>0xf6f14a995d0ec8a7df27f30dc40153db6b19394e74b35ad37fd3f7c45fd41b82</t>
  </si>
  <si>
    <t>c108</t>
  </si>
  <si>
    <t>https://alchemy.daostack.io/dao/0x519b70055af55a007110b4ff99b0ea33071c720a/proposal/0xdc9800d7ed2dd8f3fe704aa067a14f3b18750374b4f9882da51cf99d495b2817</t>
  </si>
  <si>
    <t>0xdc9800d7ed2dd8f3fe704aa067a14f3b18750374b4f9882da51cf99d495b2817</t>
  </si>
  <si>
    <t>c109</t>
  </si>
  <si>
    <t>https://alchemy.daostack.io/dao/0xe716ec63c5673b3a4732d22909b38d779fa47c3f/proposal/0xc3050afc44931813599d7e6e2f003f76af6736c1bdebdc37c26a32a6f3d0854d</t>
  </si>
  <si>
    <t>0xc3050afc44931813599d7e6e2f003f76af6736c1bdebdc37c26a32a6f3d0854d</t>
  </si>
  <si>
    <t>c110</t>
  </si>
  <si>
    <t>https://alchemy.daostack.io/dao/0xe716ec63c5673b3a4732d22909b38d779fa47c3f/proposal/0x694cb019e59e5ff4587e959cd02773364d9068cba2414a592e3eaead425d6035</t>
  </si>
  <si>
    <t>0x694cb019e59e5ff4587e959cd02773364d9068cba2414a592e3eaead425d6035</t>
  </si>
  <si>
    <t>c111</t>
  </si>
  <si>
    <t>https://alchemy.daostack.io/dao/0xe716ec63c5673b3a4732d22909b38d779fa47c3f/proposal/0xb8e57bc8313db906677fcb06530ad67f1392829de13dccee839ee3311c02facd</t>
  </si>
  <si>
    <t>0xb8e57bc8313db906677fcb06530ad67f1392829de13dccee839ee3311c02facd</t>
  </si>
  <si>
    <t>c112</t>
  </si>
  <si>
    <t>https://alchemy.daostack.io/dao/0xe716ec63c5673b3a4732d22909b38d779fa47c3f/proposal/0x20c2d20f6201e1f92ee1b72d88165634cb35626f3a7cdc3041fff6b73ea2a28e</t>
  </si>
  <si>
    <t>0x20c2d20f6201e1f92ee1b72d88165634cb35626f3a7cdc3041fff6b73ea2a28e</t>
  </si>
  <si>
    <t>c113</t>
  </si>
  <si>
    <t>https://alchemy.daostack.io/dao/0xe716ec63c5673b3a4732d22909b38d779fa47c3f/proposal/0x20a4cde9a71e767526dd73ae67d108dbdd5b39b023e8ad9c85a03add31d5cc1d</t>
  </si>
  <si>
    <t>0x20a4cde9a71e767526dd73ae67d108dbdd5b39b023e8ad9c85a03add31d5cc1d</t>
  </si>
  <si>
    <t>c114</t>
  </si>
  <si>
    <t>https://dxvote.eth.limo/#/xdai/proposal/0x30691498524c66efd6ead5e9b039ca2ddbf30ec4b7a9db24cc7520a594184236</t>
  </si>
  <si>
    <t>0x30691498524c66efd6ead5e9b039ca2ddbf30ec4b7a9db24cc7520a594184236</t>
  </si>
  <si>
    <t>c115</t>
  </si>
  <si>
    <t>https://dxvote.eth.limo/#/xdai/proposal/0x5b66417d019e288ba85636fd35f6d766b398407680924fc23baf860787be7b48</t>
  </si>
  <si>
    <t>0x5b66417d019e288ba85636fd35f6d766b398407680924fc23baf860787be7b48</t>
  </si>
  <si>
    <t>c116</t>
  </si>
  <si>
    <t>https://dxvote.eth.limo/#/xdai/proposal/0x7dc5c01821733f0527d62be2fbe23f68d886baa82aeea9a6c7720fdd98fb806c</t>
  </si>
  <si>
    <t>0x7dc5c01821733f0527d62be2fbe23f68d886baa82aeea9a6c7720fdd98fb806c</t>
  </si>
  <si>
    <t>c117</t>
  </si>
  <si>
    <t>c118</t>
  </si>
  <si>
    <t>https://dxvote.eth.limo/#/xdai/proposal/0x0048ff80a698fdc8eaa8cca00bd92f5bf93ba29d85446815a6465ec09d45988a</t>
  </si>
  <si>
    <t>0x0048ff80a698fdc8eaa8cca00bd92f5bf93ba29d85446815a6465ec09d45988a</t>
  </si>
  <si>
    <t>c119</t>
  </si>
  <si>
    <t>https://dxvote.eth.limo/#/xdai/proposal/0x16caebacf5fe49585dd25399006f1a2efdb26da67ed41999845c801865aac1e8</t>
  </si>
  <si>
    <t>0x16caebacf5fe49585dd25399006f1a2efdb26da67ed41999845c801865aac1e8</t>
  </si>
  <si>
    <t>c120</t>
  </si>
  <si>
    <t>Francesco</t>
  </si>
  <si>
    <t>https://alchemy.daostack.io/dao/0xe716ec63c5673b3a4732d22909b38d779fa47c3f/proposal/0x1c6fb667f146135a00f982137b8993b5fa418e959954e56c39fbc3db4d6a92c0</t>
  </si>
  <si>
    <t>0x1c6fb667f146135a00f982137b8993b5fa418e959954e56c39fbc3db4d6a92c0</t>
  </si>
  <si>
    <t>c121</t>
  </si>
  <si>
    <t>https://develop.dxvote.dev/#/xdai/proposal/0x24a9d4f89bd8291f77860418133e09a225cd536e8284e8d2743c1b84cee8b659</t>
  </si>
  <si>
    <t>0x24a9d4f89bd8291f77860418133e09a225cd536e8284e8d2743c1b84cee8b659</t>
  </si>
  <si>
    <t>c122</t>
  </si>
  <si>
    <t>https://alchemy.daostack.io/dao/0xe716ec63c5673b3a4732d22909b38d779fa47c3f/proposal/0x978d7fe404f675d06ee88d478b81f7eb2f4740f4ef93d4c2f0b0462e376c8208</t>
  </si>
  <si>
    <t>0x978d7fe404f675d06ee88d478b81f7eb2f4740f4ef93d4c2f0b0462e376c8208</t>
  </si>
  <si>
    <t>c123</t>
  </si>
  <si>
    <t>https://alchemy.daostack.io/dao/0xe716ec63c5673b3a4732d22909b38d779fa47c3f/proposal/0xfa759273534d116b354a0a4d801d1de0b2dd0b8e773f52bd33a159f90cd2488d</t>
  </si>
  <si>
    <t>0xfa759273534d116b354a0a4d801d1de0b2dd0b8e773f52bd33a159f90cd2488d</t>
  </si>
  <si>
    <t>c124</t>
  </si>
  <si>
    <t>https://alchemy.daostack.io/dao/0xe716ec63c5673b3a4732d22909b38d779fa47c3f/proposal/0x468404dbe71c5dcc1a7f543fc4e17b881a46c6f5fabe14b26e2c6c36bf42e561</t>
  </si>
  <si>
    <t>0x468404dbe71c5dcc1a7f543fc4e17b881a46c6f5fabe14b26e2c6c36bf42e561</t>
  </si>
  <si>
    <t>c125</t>
  </si>
  <si>
    <t>https://alchemy.daostack.io/dao/0xe716ec63c5673b3a4732d22909b38d779fa47c3f/proposal/0x4e99d384021c2c1dbfc8941f061def8acc91220e4bf27adb9ef3014ca317aa98</t>
  </si>
  <si>
    <t>0x4e99d384021c2c1dbfc8941f061def8acc91220e4bf27adb9ef3014ca317aa98</t>
  </si>
  <si>
    <t>c126</t>
  </si>
  <si>
    <t>https://alchemy.daostack.io/dao/0xe716ec63c5673b3a4732d22909b38d779fa47c3f/proposal/0xf8bcc19019ba0f91f7355a2412326cc8a0312832b7c6368aa85df4d6fda395d9</t>
  </si>
  <si>
    <t>0xf8bcc19019ba0f91f7355a2412326cc8a0312832b7c6368aa85df4d6fda395d9</t>
  </si>
  <si>
    <t>c127</t>
  </si>
  <si>
    <t>https://alchemy.daostack.io/dao/0xe716ec63c5673b3a4732d22909b38d779fa47c3f/proposal/0x588ac52c7c5a56a758100eea170ad43d22370224ae5af14d9fa8002222d64bef</t>
  </si>
  <si>
    <t>0x588ac52c7c5a56a758100eea170ad43d22370224ae5af14d9fa8002222d64bef</t>
  </si>
  <si>
    <t>c128</t>
  </si>
  <si>
    <t>https://develop.dxvote.dev/#/xdai/proposal/0x3a81212e8150512581704978b1869bdcd3e1ff1e90a089480eee88469db4c9ad</t>
  </si>
  <si>
    <t>0x3a81212e8150512581704978b1869bdcd3e1ff1e90a089480eee88469db4c9ad</t>
  </si>
  <si>
    <t>c129</t>
  </si>
  <si>
    <t>https://dxvote.eth.limo/#/xdai/proposal/0x036e0f3ecbdfc7f8f0e53213e725bd8c779dc3c6fc2cebbc41bebd36e908e9bf</t>
  </si>
  <si>
    <t>0x036e0f3ecbdfc7f8f0e53213e725bd8c779dc3c6fc2cebbc41bebd36e908e9bf</t>
  </si>
  <si>
    <t>c130</t>
  </si>
  <si>
    <t>Dxgov</t>
  </si>
  <si>
    <t>https://dxvote.eth.limo/#/xdai/proposal/0xc79c4580dba1ee51297d65f1c397d2f75205242d99b6266e47b9ad98604f0bad</t>
  </si>
  <si>
    <t>0xc79c4580dba1ee51297d65f1c397d2f75205242d99b6266e47b9ad98604f0bad</t>
  </si>
  <si>
    <t>c131</t>
  </si>
  <si>
    <t>https://dxvote.eth.limo/#/xdai/proposal/0x9ac1afc0e66eadacc6a5a02ef905ebef4c8128c0b599e90cc8e17801e7a9c44d</t>
  </si>
  <si>
    <t>0x9ac1afc0e66eadacc6a5a02ef905ebef4c8128c0b599e90cc8e17801e7a9c44d</t>
  </si>
  <si>
    <t>c132</t>
  </si>
  <si>
    <t>https://dxvote.eth.limo/#/xdai/proposal/0x2e695fde204bd9010f05974ce3dbabbb672264f994f985cf0f1617cb0727acdb</t>
  </si>
  <si>
    <t>0x2e695fde204bd9010f05974ce3dbabbb672264f994f985cf0f1617cb0727acdb</t>
  </si>
  <si>
    <t>c133</t>
  </si>
  <si>
    <t>https://dxvote.eth.limo/#/xdai/proposal/0x6783741208b36d4f39014a61c58224b2a6b276bd90407169e5397db8ba1ce5d0</t>
  </si>
  <si>
    <t>0x6783741208b36d4f39014a61c58224b2a6b276bd90407169e5397db8ba1ce5d0</t>
  </si>
  <si>
    <t>c134</t>
  </si>
  <si>
    <t>Hexyls</t>
  </si>
  <si>
    <t>https://alchemy.daostack.io/dao/0x519b70055af55a007110b4ff99b0ea33071c720a/proposal/0x6ebe271d841c3e7add7180dcf144695bf22c7d028252bbe48d52c629886d6acf</t>
  </si>
  <si>
    <t>0x6ebe271d841c3e7add7180dcf144695bf22c7d028252bbe48d52c629886d6acf</t>
  </si>
  <si>
    <t>c135</t>
  </si>
  <si>
    <t>https://alchemy.daostack.io/dao/0xe716ec63c5673b3a4732d22909b38d779fa47c3f/proposal/0x8b293d13a32eb017161072b7952045a30a5e6368cb2837acdb3402bcf7ad0fc0</t>
  </si>
  <si>
    <t>0x8b293d13a32eb017161072b7952045a30a5e6368cb2837acdb3402bcf7ad0fc0</t>
  </si>
  <si>
    <t>c136</t>
  </si>
  <si>
    <t>https://alchemy.daostack.io/dao/0xe716ec63c5673b3a4732d22909b38d779fa47c3f/proposal/0x98b2c1c74fcdfc72940f799218e6755f116ba4434cee06972c0033fa1305129f</t>
  </si>
  <si>
    <t>0x98b2c1c74fcdfc72940f799218e6755f116ba4434cee06972c0033fa1305129f</t>
  </si>
  <si>
    <t>c137</t>
  </si>
  <si>
    <t>https://alchemy.daostack.io/dao/0xe716ec63c5673b3a4732d22909b38d779fa47c3f/proposal/0x2b875363146a3228f88b6b2053b5a5b73e418834eda2bfc7de1978212393b449</t>
  </si>
  <si>
    <t>0x2b875363146a3228f88b6b2053b5a5b73e418834eda2bfc7de1978212393b449</t>
  </si>
  <si>
    <t>c138</t>
  </si>
  <si>
    <t>https://alchemy.daostack.io/dao/0xe716ec63c5673b3a4732d22909b38d779fa47c3f/proposal/0xbcbdc5368d8c76dbc56e047f398066a609d68ce06a31ef4adce7d255f3155de8</t>
  </si>
  <si>
    <t>0xbcbdc5368d8c76dbc56e047f398066a609d68ce06a31ef4adce7d255f3155de8</t>
  </si>
  <si>
    <t>c139</t>
  </si>
  <si>
    <t>https://alchemy.daostack.io/dao/0xe716ec63c5673b3a4732d22909b38d779fa47c3f/proposal/0x66b3de07be5a00974c8acb16284d3adc56a67596cd622efe3a209bb1823dd040</t>
  </si>
  <si>
    <t>0x66b3de07be5a00974c8acb16284d3adc56a67596cd622efe3a209bb1823dd040</t>
  </si>
  <si>
    <t>c140</t>
  </si>
  <si>
    <t>https://alchemy.daostack.io/dao/0xe716ec63c5673b3a4732d22909b38d779fa47c3f/proposal/0xda5aa45cb6b000a4ed789e09a3ae0144554056cf0dbd3b24b539176c5e5c239d</t>
  </si>
  <si>
    <t>0xda5aa45cb6b000a4ed789e09a3ae0144554056cf0dbd3b24b539176c5e5c239d</t>
  </si>
  <si>
    <t>c141</t>
  </si>
  <si>
    <t>https://alchemy.daostack.io/dao/0x519b70055af55a007110b4ff99b0ea33071c720a/proposal/0xf445472d367dbc9b6c2db6e3ef9150164d1c3312074fb4c9669442235545183f</t>
  </si>
  <si>
    <t>0xf445472d367dbc9b6c2db6e3ef9150164d1c3312074fb4c9669442235545183f</t>
  </si>
  <si>
    <t>c142</t>
  </si>
  <si>
    <t>https://alchemy.daostack.io/dao/0xe716ec63c5673b3a4732d22909b38d779fa47c3f/proposal/0xb6b209d1ea586bcb9b92fb70f108f6979528853b7935b0686b51604af495bea6</t>
  </si>
  <si>
    <t>0xb6b209d1ea586bcb9b92fb70f108f6979528853b7935b0686b51604af495bea6</t>
  </si>
  <si>
    <t>c143</t>
  </si>
  <si>
    <t>https://alchemy.daostack.io/dao/0xe716ec63c5673b3a4732d22909b38d779fa47c3f/proposal/0x6f0c1c91d070ddde855cae4133f8e578cc8ecb3679311b6125852cf40062710c</t>
  </si>
  <si>
    <t>0x6f0c1c91d070ddde855cae4133f8e578cc8ecb3679311b6125852cf40062710c</t>
  </si>
  <si>
    <t>c144</t>
  </si>
  <si>
    <t>https://alchemy.daostack.io/dao/0xe716ec63c5673b3a4732d22909b38d779fa47c3f/proposal/0xde1930d466d178506738be0c2b1ac0cd0870517ca7737eaf708595043f3ab4c3</t>
  </si>
  <si>
    <t>0xde1930d466d178506738be0c2b1ac0cd0870517ca7737eaf708595043f3ab4c3</t>
  </si>
  <si>
    <t>c145</t>
  </si>
  <si>
    <t>https://alchemy.daostack.io/dao/0xe716ec63c5673b3a4732d22909b38d779fa47c3f/proposal/0x77a75b31221bb6e376ce478dd35145ad78697f31477c82a2f096adea58ae20f6</t>
  </si>
  <si>
    <t>0x77a75b31221bb6e376ce478dd35145ad78697f31477c82a2f096adea58ae20f6</t>
  </si>
  <si>
    <t>c146</t>
  </si>
  <si>
    <t>c147</t>
  </si>
  <si>
    <t>https://dxvote.eth.link/#/xdai/proposal/0xf6c950490f56735957caccf84564855c9c925a171e6bf045278eab6e42f94a00</t>
  </si>
  <si>
    <t>0xf6c950490f56735957caccf84564855c9c925a171e6bf045278eab6e42f94a00</t>
  </si>
  <si>
    <t>c148</t>
  </si>
  <si>
    <t>c149</t>
  </si>
  <si>
    <t>Jordan</t>
  </si>
  <si>
    <t>https://alchemy.daostack.io/dao/0xe716ec63c5673b3a4732d22909b38d779fa47c3f/proposal/0x37856190c26aad2b65bc45f8fc72d20b5ef8ffa4d536cd8638560a4e74535fce</t>
  </si>
  <si>
    <t>0x37856190c26aad2b65bc45f8fc72d20b5ef8ffa4d536cd8638560a4e74535fce</t>
  </si>
  <si>
    <t>c150</t>
  </si>
  <si>
    <t>https://develop.dxvote.dev/#/xdai/proposal/0xb271ec50e217bc0123260eb07bb72b264bec9a1af8c0d5f3cf06baf3ad6f1101</t>
  </si>
  <si>
    <t>0xb271ec50e217bc0123260eb07bb72b264bec9a1af8c0d5f3cf06baf3ad6f1101</t>
  </si>
  <si>
    <t>c151</t>
  </si>
  <si>
    <t>Kaden</t>
  </si>
  <si>
    <t>https://alchemy.daostack.io/dao/0x519b70055af55a007110b4ff99b0ea33071c720a/proposal/0x16ea12acd26238ea77ddfeed47458d1b0b0fba369aad73217ed0374f9e8cb38c</t>
  </si>
  <si>
    <t>0x16ea12acd26238ea77ddfeed47458d1b0b0fba369aad73217ed0374f9e8cb38c</t>
  </si>
  <si>
    <t>c152</t>
  </si>
  <si>
    <t>https://alchemy.daostack.io/dao/0x519b70055af55a007110b4ff99b0ea33071c720a/proposal/0xf5921a69d7e3bf3ec15cbacd4c5a5725733a78e7d2ff30dc75be59d8c7f2014b</t>
  </si>
  <si>
    <t>0xf5921a69d7e3bf3ec15cbacd4c5a5725733a78e7d2ff30dc75be59d8c7f2014b</t>
  </si>
  <si>
    <t>c153</t>
  </si>
  <si>
    <t>https://alchemy.daostack.io/dao/0xe716ec63c5673b3a4732d22909b38d779fa47c3f/proposal/0xcd92a4d5c103ea9666f5ca5ea12f1fbccad5b9606174ba70f55acc822407c406</t>
  </si>
  <si>
    <t>0xcd92a4d5c103ea9666f5ca5ea12f1fbccad5b9606174ba70f55acc822407c406</t>
  </si>
  <si>
    <t>c154</t>
  </si>
  <si>
    <t>https://alchemy.daostack.io/dao/0xe716ec63c5673b3a4732d22909b38d779fa47c3f/proposal/0xa197226c25f05672a15c84d2c910b4e59f24c6e761f740cb61066bc49a461d86</t>
  </si>
  <si>
    <t>0xa197226c25f05672a15c84d2c910b4e59f24c6e761f740cb61066bc49a461d86</t>
  </si>
  <si>
    <t>c155</t>
  </si>
  <si>
    <t>https://alchemy.daostack.io/dao/0xe716ec63c5673b3a4732d22909b38d779fa47c3f/proposal/0xa776d795756732d72ca5973666157557adcd47d732600e8b1a1bba1598358283</t>
  </si>
  <si>
    <t>0xa776d795756732d72ca5973666157557adcd47d732600e8b1a1bba1598358283</t>
  </si>
  <si>
    <t>c156</t>
  </si>
  <si>
    <t>https://alchemy.daostack.io/dao/0xe716ec63c5673b3a4732d22909b38d779fa47c3f/proposal/0xfeea9d463a997be8e640ecfdc7b8179e7424ebe8c0d8201c65c2019a7d7baf67</t>
  </si>
  <si>
    <t>0xfeea9d463a997be8e640ecfdc7b8179e7424ebe8c0d8201c65c2019a7d7baf67</t>
  </si>
  <si>
    <t>c157</t>
  </si>
  <si>
    <t>https://alchemy.daostack.io/dao/0xe716ec63c5673b3a4732d22909b38d779fa47c3f/proposal/0xa2776e47574afea76f948e0b761918ac58c3706fb331195401a12b8139e3c864</t>
  </si>
  <si>
    <t>0xa2776e47574afea76f948e0b761918ac58c3706fb331195401a12b8139e3c864</t>
  </si>
  <si>
    <t>c158</t>
  </si>
  <si>
    <t>https://dxvote.eth.limo/#/xdai/proposal/0xcb89e426680cb2eed9a596c663d4b22edfffcec235558ab510e0d71b71830f73</t>
  </si>
  <si>
    <t>0xcb89e426680cb2eed9a596c663d4b22edfffcec235558ab510e0d71b71830f73</t>
  </si>
  <si>
    <t>c159</t>
  </si>
  <si>
    <t>https://dxvote.eth.limo/#/xdai/proposal/0x4800ede403c6687d3ab9205f7a21691775682ded468fa682a8fef409250ad629</t>
  </si>
  <si>
    <t>0x4800ede403c6687d3ab9205f7a21691775682ded468fa682a8fef409250ad629</t>
  </si>
  <si>
    <t>c160</t>
  </si>
  <si>
    <t>https://alchemy.daostack.io/dao/0x519b70055af55a007110b4ff99b0ea33071c720a/proposal/0x86c1011f1a662e2644dade067d0a6d0da55074cc77fc977061c52dc8d2861b6d</t>
  </si>
  <si>
    <t>0x86c1011f1a662e2644dade067d0a6d0da55074cc77fc977061c52dc8d2861b6d</t>
  </si>
  <si>
    <t>c161</t>
  </si>
  <si>
    <t>https://alchemy.daostack.io/dao/0xe716ec63c5673b3a4732d22909b38d779fa47c3f/proposal/0x810e9ab726c9ef866417d60ad1113fc831853097e45e2b4789a89de9f8fd3771</t>
  </si>
  <si>
    <t>0x810e9ab726c9ef866417d60ad1113fc831853097e45e2b4789a89de9f8fd3771</t>
  </si>
  <si>
    <t>c162</t>
  </si>
  <si>
    <t>c163</t>
  </si>
  <si>
    <t>https://alchemy.daostack.io/dao/0xe716ec63c5673b3a4732d22909b38d779fa47c3f/proposal/0x0ff454ad4fa2f908aa96e4036362dcbfb4a06889b32dc4757d04144ffa6f77c4</t>
  </si>
  <si>
    <t>0x0ff454ad4fa2f908aa96e4036362dcbfb4a06889b32dc4757d04144ffa6f77c4</t>
  </si>
  <si>
    <t>c164</t>
  </si>
  <si>
    <t>https://alchemy.daostack.io/dao/0xe716ec63c5673b3a4732d22909b38d779fa47c3f/proposal/0x3d020ce8431a7a8621b6cf21a8a65ebf88704aa8f9044adb286f88d88ea83357</t>
  </si>
  <si>
    <t>0x3d020ce8431a7a8621b6cf21a8a65ebf88704aa8f9044adb286f88d88ea83357</t>
  </si>
  <si>
    <t>c165</t>
  </si>
  <si>
    <t>https://alchemy.daostack.io/dao/0xe716ec63c5673b3a4732d22909b38d779fa47c3f/proposal/0x1bf4adf1a80c8f8fc46a5e937319b1d4a2cf0c7f3a8f8e3a113a2581de1f28ec</t>
  </si>
  <si>
    <t>0x1bf4adf1a80c8f8fc46a5e937319b1d4a2cf0c7f3a8f8e3a113a2581de1f28ec</t>
  </si>
  <si>
    <t>c166</t>
  </si>
  <si>
    <t>https://alchemy.daostack.io/dao/0xe716ec63c5673b3a4732d22909b38d779fa47c3f/proposal/0x40056c6e14da53484ebb29cacabb466caf7eadf222d8334e051eec42ac7c340e</t>
  </si>
  <si>
    <t>0x40056c6e14da53484ebb29cacabb466caf7eadf222d8334e051eec42ac7c340e</t>
  </si>
  <si>
    <t>c167</t>
  </si>
  <si>
    <t>https://develop.dxvote.dev/#/xdai/proposal/0x0d9f2c7548dfc6c8d7fa99597ca08bf6efa7f6c0b7f700ec1e470260e3217ee6</t>
  </si>
  <si>
    <t>0x0d9f2c7548dfc6c8d7fa99597ca08bf6efa7f6c0b7f700ec1e470260e3217ee6</t>
  </si>
  <si>
    <t>c168</t>
  </si>
  <si>
    <t>https://dxvote.eth.link/#/xdai/proposal/0x0e150a1549813b4bd8a7e3da60543eaf3e7075865cc5a66edea93e999c1abe05</t>
  </si>
  <si>
    <t>0x0e150a1549813b4bd8a7e3da60543eaf3e7075865cc5a66edea93e999c1abe05</t>
  </si>
  <si>
    <t>c169</t>
  </si>
  <si>
    <t>https://dxvote.eth.link/#/xdai/proposal/0x4c0630cb47d3599a8a5c60b28b2615240dc395816191a425cbe6387bbb52439d</t>
  </si>
  <si>
    <t>0x4c0630cb47d3599a8a5c60b28b2615240dc395816191a425cbe6387bbb52439d</t>
  </si>
  <si>
    <t>c170</t>
  </si>
  <si>
    <t>https://dxvote.eth.link/#/xdai/proposal/0xf0027b849dfe431fa87dfe660fb5181e7cd294a055736e9e79d45e06b0e4d969</t>
  </si>
  <si>
    <t>0xf0027b849dfe431fa87dfe660fb5181e7cd294a055736e9e79d45e06b0e4d969</t>
  </si>
  <si>
    <t>c171</t>
  </si>
  <si>
    <t>https://dxvote.eth.link/#/xdai/proposal/0x65f076e56e038461aeb6a8b4c54f79c7fcd43b081022f2282ca83b5130760cd9</t>
  </si>
  <si>
    <t>0x65f076e56e038461aeb6a8b4c54f79c7fcd43b081022f2282ca83b5130760cd9</t>
  </si>
  <si>
    <t>c172</t>
  </si>
  <si>
    <t>https://dxvote.eth.link/#/xdai/proposal/0x04450726f680f9ff7e6a8f175ed4fbc1652fe2b1dbd9f7802ee225d70411d00c</t>
  </si>
  <si>
    <t>0x04450726f680f9ff7e6a8f175ed4fbc1652fe2b1dbd9f7802ee225d70411d00c</t>
  </si>
  <si>
    <t>https://develop.dxvote.dev/#/xdai/proposal/0x874e057ad111d067667980ea168539a1139d8bfc442068d587477691041a2c1c</t>
  </si>
  <si>
    <t>0x874e057ad111d067667980ea168539a1139d8bfc442068d587477691041a2c1c</t>
  </si>
  <si>
    <t>0x90066502ca081fc0b2f99b749a36fd66c883cbee36574e66d3135d864f16186f</t>
  </si>
  <si>
    <t>c175</t>
  </si>
  <si>
    <t>Luchux</t>
  </si>
  <si>
    <t>https://develop.dxvote.dev/#/xdai/proposal/0xdb629c76501044eeefd74b5741da6f7dc9ff0c9b6c084a79e839ce8a0489ba4f</t>
  </si>
  <si>
    <t>0xdb629c76501044eeefd74b5741da6f7dc9ff0c9b6c084a79e839ce8a0489ba4f</t>
  </si>
  <si>
    <t>c176</t>
  </si>
  <si>
    <t>c178</t>
  </si>
  <si>
    <t>Madusha</t>
  </si>
  <si>
    <t>https://alchemy.daostack.io/dao/0xe716ec63c5673b3a4732d22909b38d779fa47c3f/proposal/0x60d6823458c29961af87d6e8c011b651b859136589c256a4fd013be83dcf00fe</t>
  </si>
  <si>
    <t>0x60d6823458c29961af87d6e8c011b651b859136589c256a4fd013be83dcf00fe</t>
  </si>
  <si>
    <t>c179</t>
  </si>
  <si>
    <t>https://alchemy.daostack.io/dao/0xe716ec63c5673b3a4732d22909b38d779fa47c3f/proposal/0xfa24863cae253cba06dc1ce928de1a9fe5a4821fb09a75e9232817ed9ddd4bae</t>
  </si>
  <si>
    <t>0xfa24863cae253cba06dc1ce928de1a9fe5a4821fb09a75e9232817ed9ddd4bae</t>
  </si>
  <si>
    <t>c180</t>
  </si>
  <si>
    <t>https://develop.dxvote.dev/#/xdai/proposal/0xd9548269c24ae0b19f7ff6b494e2a57bc05923ee900537116f70fd659f2fff23</t>
  </si>
  <si>
    <t>0xd9548269c24ae0b19f7ff6b494e2a57bc05923ee900537116f70fd659f2fff23</t>
  </si>
  <si>
    <t>c181</t>
  </si>
  <si>
    <t>https://develop.dxvote.dev/#/xdai/proposal/0xc043d04d8d79159d6bfc0748ba475c5e4af29be2749a74f3c3bf70cf7a2dafdf</t>
  </si>
  <si>
    <t>0xc043d04d8d79159d6bfc0748ba475c5e4af29be2749a74f3c3bf70cf7a2dafdf</t>
  </si>
  <si>
    <t>c182</t>
  </si>
  <si>
    <t>https://develop.dxvote.dev/#/xdai/proposal/0x1fbc914cae670e17194889b80024457d7711f4098ad25db7d32ed5fa4c08c4c2</t>
  </si>
  <si>
    <t>0x1fbc914cae670e17194889b80024457d7711f4098ad25db7d32ed5fa4c08c4c2</t>
  </si>
  <si>
    <t>c183</t>
  </si>
  <si>
    <t>https://develop.dxvote.dev/#/xdai/proposal/0x3c101c24c64a6d15a98de683329414ba8d25953aca39d04172ae4d3c394c9fa2</t>
  </si>
  <si>
    <t>0x3c101c24c64a6d15a98de683329414ba8d25953aca39d04172ae4d3c394c9fa2</t>
  </si>
  <si>
    <t>c184</t>
  </si>
  <si>
    <t>https://develop.dxvote.dev/#/xdai/proposal/0x36ce3430ed990099dd585efed531a795b40105ece23796c646286c9532745f7b</t>
  </si>
  <si>
    <t>0x36ce3430ed990099dd585efed531a795b40105ece23796c646286c9532745f7b</t>
  </si>
  <si>
    <t>0xadcddd15c1d511a3216e3dc4346187271412e583c3e215c2aeb24354711fd0ac</t>
  </si>
  <si>
    <t>c186</t>
  </si>
  <si>
    <t>Martin Krung</t>
  </si>
  <si>
    <t>https://alchemy.daostack.io/dao/0xe716ec63c5673b3a4732d22909b38d779fa47c3f/proposal/0x5c00e5e6059a3e0e51c52748fb7901ab2b56c368a7faa6e0bf135d2c92ce762d</t>
  </si>
  <si>
    <t>0x5c00e5e6059a3e0e51c52748fb7901ab2b56c368a7faa6e0bf135d2c92ce762d</t>
  </si>
  <si>
    <t>c187</t>
  </si>
  <si>
    <t>c188</t>
  </si>
  <si>
    <t>c189</t>
  </si>
  <si>
    <t>c190</t>
  </si>
  <si>
    <t>c191</t>
  </si>
  <si>
    <t>Melanie</t>
  </si>
  <si>
    <t>https://alchemy.daostack.io/dao/0xe716ec63c5673b3a4732d22909b38d779fa47c3f/proposal/0xc4ac9cf9e185ef464af5b93e5028fda652404fc64ec0a79654a297151afbe379</t>
  </si>
  <si>
    <t>0xc4ac9cf9e185ef464af5b93e5028fda652404fc64ec0a79654a297151afbe379</t>
  </si>
  <si>
    <t>c192</t>
  </si>
  <si>
    <t>https://alchemy.daostack.io/dao/0xe716ec63c5673b3a4732d22909b38d779fa47c3f/proposal/0x6b6e60478ece33f2edb4d4ccfb0c44c8abc7c3b7c45d2f4dbe0090bb21dfba91</t>
  </si>
  <si>
    <t>0x6b6e60478ece33f2edb4d4ccfb0c44c8abc7c3b7c45d2f4dbe0090bb21dfba91</t>
  </si>
  <si>
    <t>c193</t>
  </si>
  <si>
    <t>https://alchemy.daostack.io/dao/0xe716ec63c5673b3a4732d22909b38d779fa47c3f/proposal/0x62f5d3aa6b04ac6f6557414aa2de4d8bd33a95c99380d7ee89fc81651c5e85d2</t>
  </si>
  <si>
    <t>0x62f5d3aa6b04ac6f6557414aa2de4d8bd33a95c99380d7ee89fc81651c5e85d2</t>
  </si>
  <si>
    <t>c194</t>
  </si>
  <si>
    <t>c195</t>
  </si>
  <si>
    <t>https://dxvote.eth.limo/#/xdai/proposal/0xadb07bf5aec586023ae79a56269dfd57990553df6a34aa8b99b89dc8030ab221</t>
  </si>
  <si>
    <t>0xadb07bf5aec586023ae79a56269dfd57990553df6a34aa8b99b89dc8030ab221</t>
  </si>
  <si>
    <t>c196</t>
  </si>
  <si>
    <t>https://dxvote.eth.limo/#/xdai/proposal/0xd8a74aefd3ec50e1657af225b4a70c7bec0c09bd6a9a9a03424b3650de2588b3</t>
  </si>
  <si>
    <t>0xd8a74aefd3ec50e1657af225b4a70c7bec0c09bd6a9a9a03424b3650de2588b3</t>
  </si>
  <si>
    <t>c197</t>
  </si>
  <si>
    <t>https://dxvote.eth.limo/#/xdai/proposal/0xe965140d0b912a6ce4dfe04efd2fda9981d8e72d450a3f9df63d0112652c5baa</t>
  </si>
  <si>
    <t>0xe965140d0b912a6ce4dfe04efd2fda9981d8e72d450a3f9df63d0112652c5baa</t>
  </si>
  <si>
    <t>c198</t>
  </si>
  <si>
    <t>https://dxvote.eth.limo/#/xdai/proposal/0x2fbffdd791e864b2789fd6b01f21b74ce3eef16709b3e3b8d1a29cda44395e2a</t>
  </si>
  <si>
    <t>0x2fbffdd791e864b2789fd6b01f21b74ce3eef16709b3e3b8d1a29cda44395e2a</t>
  </si>
  <si>
    <t>c199</t>
  </si>
  <si>
    <t>https://dxvote.eth.limo/#/xdai/proposal/0xcd18f62e2bc73152b5911410856771d67c9b8999733f153f3c7cd123dfa3bab9</t>
  </si>
  <si>
    <t>0xcd18f62e2bc73152b5911410856771d67c9b8999733f153f3c7cd123dfa3bab9</t>
  </si>
  <si>
    <t>c200</t>
  </si>
  <si>
    <t>https://dxvote.eth.limo/#/xdai/proposal/0x279b88ba3d029e5063943b3a1a2117301788210897e4953c61be2e60ac718fbf</t>
  </si>
  <si>
    <t>0x279b88ba3d029e5063943b3a1a2117301788210897e4953c61be2e60ac718fbf</t>
  </si>
  <si>
    <t>c201</t>
  </si>
  <si>
    <t>https://develop.dxvote.dev/#/xdai/proposal/0x04eda333b77b29d3efd5d2e10764af0eed003bccf5f3a4fc69f9ad32c2044f99</t>
  </si>
  <si>
    <t>0x04eda333b77b29d3efd5d2e10764af0eed003bccf5f3a4fc69f9ad32c2044f99</t>
  </si>
  <si>
    <t>c202</t>
  </si>
  <si>
    <t>https://develop.dxvote.dev/#/xdai/proposal/0xfe0d7e6f7c22c11e19a32d40f7360ce0251f2122d4a2a9a114bbd1d90853ff8d</t>
  </si>
  <si>
    <t>0xfe0d7e6f7c22c11e19a32d40f7360ce0251f2122d4a2a9a114bbd1d90853ff8d</t>
  </si>
  <si>
    <t>c203</t>
  </si>
  <si>
    <t>Milton</t>
  </si>
  <si>
    <t>https://develop.dxvote.dev/#/xdai/proposal/0xf7715dc7ba4239085e913e1d0f6246f48eeb9cbdce779a7ed35f1908d70c654f</t>
  </si>
  <si>
    <t>0xf7715dc7ba4239085e913e1d0f6246f48eeb9cbdce779a7ed35f1908d70c654f</t>
  </si>
  <si>
    <t>c204</t>
  </si>
  <si>
    <t>Nathan</t>
  </si>
  <si>
    <t>https://alchemy.daostack.io/dao/0xe716ec63c5673b3a4732d22909b38d779fa47c3f/proposal/0xe668541944718548938c37d7bf07a70d02f2355122999a865a6aaa6b8ea2de51</t>
  </si>
  <si>
    <t>0xe668541944718548938c37d7bf07a70d02f2355122999a865a6aaa6b8ea2de51</t>
  </si>
  <si>
    <t>c205</t>
  </si>
  <si>
    <t>c206</t>
  </si>
  <si>
    <t>https://alchemy.daostack.io/dao/0xe716ec63c5673b3a4732d22909b38d779fa47c3f/proposal/0xad78b2b1fc0ab60256b66d0b081283b4cdcf2850b71694c4b5c75cadea335d17</t>
  </si>
  <si>
    <t>0xad78b2b1fc0ab60256b66d0b081283b4cdcf2850b71694c4b5c75cadea335d17</t>
  </si>
  <si>
    <t>c207</t>
  </si>
  <si>
    <t>https://alchemy.daostack.io/dao/0xe716ec63c5673b3a4732d22909b38d779fa47c3f/proposal/0xac021ea55ba73e2eae0c15506960def2f86a89718350ad62d03a2d1d19288d90</t>
  </si>
  <si>
    <t>0xac021ea55ba73e2eae0c15506960def2f86a89718350ad62d03a2d1d19288d90</t>
  </si>
  <si>
    <t>c208</t>
  </si>
  <si>
    <t>https://develop.dxvote.dev/#/xdai/proposal/0x2e9cb36f0545912cc7cb9dce15c0c9eec7e54b2674dd86d264e1fd88e9251229</t>
  </si>
  <si>
    <t>0x2e9cb36f0545912cc7cb9dce15c0c9eec7e54b2674dd86d264e1fd88e9251229</t>
  </si>
  <si>
    <t>c209</t>
  </si>
  <si>
    <t>https://develop.dxvote.dev/#/xdai/proposal/0x8257dbf963277c74f9992fd91fda76bf666edb43f7969563d2862cf6499c6d33</t>
  </si>
  <si>
    <t>0x8257dbf963277c74f9992fd91fda76bf666edb43f7969563d2862cf6499c6d33</t>
  </si>
  <si>
    <t>c210</t>
  </si>
  <si>
    <t>https://develop.dxvote.dev/#/xdai/proposal/0x1900530af00f2d509c6a975f5b52630a5ff54f582b1f75f911cce8814523a17e</t>
  </si>
  <si>
    <t>0x1900530af00f2d509c6a975f5b52630a5ff54f582b1f75f911cce8814523a17e</t>
  </si>
  <si>
    <t>c211</t>
  </si>
  <si>
    <t>https://develop.dxvote.dev/#/xdai/proposal/0x14ff63f3393b0cb47a659cd02ee1ec452b37bc536b0225c5621b45265d375b8a</t>
  </si>
  <si>
    <t>0x14ff63f3393b0cb47a659cd02ee1ec452b37bc536b0225c5621b45265d375b8a</t>
  </si>
  <si>
    <t>c212</t>
  </si>
  <si>
    <t>https://develop.dxvote.dev/#/xdai/proposal/0x05af8cb00d9aa4131decfe6e52bc561c5ae9e08baa297142b6bc7c9c8833c6bd</t>
  </si>
  <si>
    <t>0x05af8cb00d9aa4131decfe6e52bc561c5ae9e08baa297142b6bc7c9c8833c6bd</t>
  </si>
  <si>
    <t>c213</t>
  </si>
  <si>
    <t>https://develop.dxvote.dev/#/xdai/proposal/0x9ea7c7da971d7da6acc9391d678b85af4714eaec520f3bd10bca0a432d70fe36</t>
  </si>
  <si>
    <t>0x9ea7c7da971d7da6acc9391d678b85af4714eaec520f3bd10bca0a432d70fe36</t>
  </si>
  <si>
    <t>c214</t>
  </si>
  <si>
    <t>https://develop.dxvote.dev/#/xdai/proposal/0x45ea7277d6d587621dec44fb640894c77a2c7093a6f8286699e9bfa7c854635f</t>
  </si>
  <si>
    <t>0x45ea7277d6d587621dec44fb640894c77a2c7093a6f8286699e9bfa7c854635f</t>
  </si>
  <si>
    <t>c215</t>
  </si>
  <si>
    <t>https://develop.dxvote.dev/#/xdai/proposal/0xd1953c2bb00e41c4a4f729d972739d48974a34e0de52cb03efcc02a5812a95af</t>
  </si>
  <si>
    <t>0xd1953c2bb00e41c4a4f729d972739d48974a34e0de52cb03efcc02a5812a95af</t>
  </si>
  <si>
    <t>c216</t>
  </si>
  <si>
    <t>Natonnelier</t>
  </si>
  <si>
    <t>https://develop.dxvote.dev/#/xdai/proposal/0x0b1f578cf23078911d61ed75a301b445fbb52c4b4e0c187403f104f3d70dd57f</t>
  </si>
  <si>
    <t>0x0b1f578cf23078911d61ed75a301b445fbb52c4b4e0c187403f104f3d70dd57f</t>
  </si>
  <si>
    <t>c217</t>
  </si>
  <si>
    <t>c218</t>
  </si>
  <si>
    <t>Nick</t>
  </si>
  <si>
    <t>https://develop.dxvote.dev/#/xdai/proposal/0x7d693289363d20eef85887f33788baeba0e0a454350430a2946b611e0ea703ad</t>
  </si>
  <si>
    <t>0x7d693289363d20eef85887f33788baeba0e0a454350430a2946b611e0ea703ad</t>
  </si>
  <si>
    <t>c219</t>
  </si>
  <si>
    <t>Nissa</t>
  </si>
  <si>
    <t>https://develop.dxvote.dev/#/xdai/proposal/0x210105e4d6e217811f6acf5ba62968ce7c0722fb8f0aa451abb1c88947509a17</t>
  </si>
  <si>
    <t>0x210105e4d6e217811f6acf5ba62968ce7c0722fb8f0aa451abb1c88947509a17</t>
  </si>
  <si>
    <t>c220</t>
  </si>
  <si>
    <t>https://develop.dxvote.dev/#/xdai/proposal/0xa9faeb711ad1be70dbb5cb07c5f53a25329b84d4f35f6a4e86ba15c753e3398c</t>
  </si>
  <si>
    <t>0xa9faeb711ad1be70dbb5cb07c5f53a25329b84d4f35f6a4e86ba15c753e3398c</t>
  </si>
  <si>
    <t>c221</t>
  </si>
  <si>
    <t>https://develop.dxvote.dev/#/xdai/proposal/0x1d3a263edec2d7f13097601c934304dbe24ec7963695290812d0a040eca69134</t>
  </si>
  <si>
    <t>0x1d3a263edec2d7f13097601c934304dbe24ec7963695290812d0a040eca69134</t>
  </si>
  <si>
    <t>c222</t>
  </si>
  <si>
    <t>Pulpmachina</t>
  </si>
  <si>
    <t>https://alchemy.daostack.io/dao/0x519b70055af55a007110b4ff99b0ea33071c720a/proposal/0x18acacef9b972079eef0e51b230d15e40e09bcb185677bc4ef3e1618d93a74f9</t>
  </si>
  <si>
    <t>0x18acacef9b972079eef0e51b230d15e40e09bcb185677bc4ef3e1618d93a74f9</t>
  </si>
  <si>
    <t>c223</t>
  </si>
  <si>
    <t xml:space="preserve">hmm this proposal isn't loading on alchemy or Dxvote https://alchemy.daostack.io/dao/0x519b70055af55a007110b4ff99b0ea33071c720a/proposal/0x0aa6a72ccb1cc3c8808890d5012badb5c26b1918e243518cd0a23543209e4662 </t>
  </si>
  <si>
    <t>c224</t>
  </si>
  <si>
    <t>https://alchemy.daostack.io/dao/0xe716ec63c5673b3a4732d22909b38d779fa47c3f/proposal/0x6ad19900f472ea5097ad069265c918403cff423bbea962f0c243e2fada2d2268</t>
  </si>
  <si>
    <t>0x6ad19900f472ea5097ad069265c918403cff423bbea962f0c243e2fada2d2268</t>
  </si>
  <si>
    <t>c225</t>
  </si>
  <si>
    <t>c226</t>
  </si>
  <si>
    <t>Ross Neilson</t>
  </si>
  <si>
    <t>https://alchemy.daostack.io/dao/0xe716ec63c5673b3a4732d22909b38d779fa47c3f/proposal/0xa6fd334d903820b38ffa8cbd8c47120d9d34e420ac576a7720c5683ef1369678</t>
  </si>
  <si>
    <t>0xa6fd334d903820b38ffa8cbd8c47120d9d34e420ac576a7720c5683ef1369678</t>
  </si>
  <si>
    <t>c227</t>
  </si>
  <si>
    <t>https://alchemy.daostack.io/dao/0xe716ec63c5673b3a4732d22909b38d779fa47c3f/proposal/0x8bce7bd764f5f8d498aefd731d826affe5174ce8d9d92fdbf4fe9e48106e804e</t>
  </si>
  <si>
    <t>0x8bce7bd764f5f8d498aefd731d826affe5174ce8d9d92fdbf4fe9e48106e804e</t>
  </si>
  <si>
    <t>c228</t>
  </si>
  <si>
    <t>c229</t>
  </si>
  <si>
    <t>https://develop.dxvote.dev/#/xdai/proposal/0x856a7b506155cc525b151308ae6bb65fe1d63320ee87dc8b4981c5bb125ca55b</t>
  </si>
  <si>
    <t>0x856a7b506155cc525b151308ae6bb65fe1d63320ee87dc8b4981c5bb125ca55b</t>
  </si>
  <si>
    <t>c230</t>
  </si>
  <si>
    <t>https://develop.dxvote.dev/#/xdai/proposal/0x4b124844f3e63bc89394f1e2b27fa30ed7c117021c321899fabd93430e33d8a3</t>
  </si>
  <si>
    <t>0x4b124844f3e63bc89394f1e2b27fa30ed7c117021c321899fabd93430e33d8a3</t>
  </si>
  <si>
    <t>c231</t>
  </si>
  <si>
    <t>https://develop.dxvote.dev/#/xdai/proposal/0xc17669a5c9b26664c716e57cab9dcf199d94489104c96ef29ef68b8cba745f81</t>
  </si>
  <si>
    <t>0xc17669a5c9b26664c716e57cab9dcf199d94489104c96ef29ef68b8cba745f81</t>
  </si>
  <si>
    <t>c232</t>
  </si>
  <si>
    <t>https://develop.dxvote.dev/#/xdai/proposal/0xd8680f64a49f9b16f34e4399620e2b96be3dd4707161a4a7d8dfbbc591b210f8</t>
  </si>
  <si>
    <t>0xd8680f64a49f9b16f34e4399620e2b96be3dd4707161a4a7d8dfbbc591b210f8</t>
  </si>
  <si>
    <t>c233</t>
  </si>
  <si>
    <t>https://develop.dxvote.dev/#/xdai/proposal/0xdff3fc636ed3da09b82c9881e6051ad16f7083659753b04328056024c3023ecf</t>
  </si>
  <si>
    <t>0xdff3fc636ed3da09b82c9881e6051ad16f7083659753b04328056024c3023ecf</t>
  </si>
  <si>
    <t>c234</t>
  </si>
  <si>
    <t>https://develop.dxvote.dev/#/mainnet/proposal/0x63002319301437c4ed96148bb9e9b95ac752981bf79a5751c1770ca7572db216</t>
  </si>
  <si>
    <t>0x63002319301437c4ed96148bb9e9b95ac752981bf79a5751c1770ca7572db216</t>
  </si>
  <si>
    <t>c235</t>
  </si>
  <si>
    <t>https://develop.dxvote.dev/#/xdai/proposal/0x223a51104bfa79dd7df828210954a0268bf70b31549306b7176fe23f23e12cbe</t>
  </si>
  <si>
    <t>0x223a51104bfa79dd7df828210954a0268bf70b31549306b7176fe23f23e12cbe</t>
  </si>
  <si>
    <t>c236</t>
  </si>
  <si>
    <t>https://develop.dxvote.dev/#/xdai/proposal/0xfa02f8f653daaaa3e3160fc5defed039c648e1c9cdbec2b5dae738604af6dc48</t>
  </si>
  <si>
    <t>0xfa02f8f653daaaa3e3160fc5defed039c648e1c9cdbec2b5dae738604af6dc48</t>
  </si>
  <si>
    <t>c237</t>
  </si>
  <si>
    <t>Roy</t>
  </si>
  <si>
    <t>https://alchemy.daostack.io/dao/0x519b70055af55a007110b4ff99b0ea33071c720a/proposal/0xc8503907638e9f3cb80f929762edf79a512645761eb35a2434abffc5d3a33aee</t>
  </si>
  <si>
    <t>0xc8503907638e9f3cb80f929762edf79a512645761eb35a2434abffc5d3a33aee</t>
  </si>
  <si>
    <t>c238</t>
  </si>
  <si>
    <t>https://alchemy.daostack.io/dao/0x519b70055af55a007110b4ff99b0ea33071c720a/proposal/0x0727b7f67379baf262b4ecb288555c2ba79b662527cc0e572c5de13a0281adda</t>
  </si>
  <si>
    <t>0x0727b7f67379baf262b4ecb288555c2ba79b662527cc0e572c5de13a0281adda</t>
  </si>
  <si>
    <t>c239</t>
  </si>
  <si>
    <t>https://alchemy.daostack.io/dao/0x519b70055af55a007110b4ff99b0ea33071c720a/proposal/0x60f0692eaccaac0f31e749d8d18ed55a0e25d0a1f0f17ef3b022c7a980e12a85</t>
  </si>
  <si>
    <t>0x60f0692eaccaac0f31e749d8d18ed55a0e25d0a1f0f17ef3b022c7a980e12a85</t>
  </si>
  <si>
    <t>c240</t>
  </si>
  <si>
    <t>https://alchemy.daostack.io/dao/0x519b70055af55a007110b4ff99b0ea33071c720a/proposal/0xeaffa23f498a8eb7e8a4f2b082aedb7e1bad931da455f0584457481995a9b6bf</t>
  </si>
  <si>
    <t>0xeaffa23f498a8eb7e8a4f2b082aedb7e1bad931da455f0584457481995a9b6bf</t>
  </si>
  <si>
    <t>c241</t>
  </si>
  <si>
    <t>Ryuhei</t>
  </si>
  <si>
    <t>https://alchemy.daostack.io/dao/0x519b70055af55a007110b4ff99b0ea33071c720a/proposal/0xf33bf70e105f20bfe4590412c5cc71ac97460e34a7bba2c013f1b83385f29aaf</t>
  </si>
  <si>
    <t>0xf33bf70e105f20bfe4590412c5cc71ac97460e34a7bba2c013f1b83385f29aaf</t>
  </si>
  <si>
    <t>c242</t>
  </si>
  <si>
    <t>DXventures</t>
  </si>
  <si>
    <t>https://alchemy.daostack.io/dao/0x519b70055af55a007110b4ff99b0ea33071c720a/proposal/0xd221f060d84648f885dbc10ad2902879402879dc65eebbfcf35dd651a7a1911e</t>
  </si>
  <si>
    <t>0xd221f060d84648f885dbc10ad2902879402879dc65eebbfcf35dd651a7a1911e</t>
  </si>
  <si>
    <t>c243</t>
  </si>
  <si>
    <t>0x49f28c98f9bd208e8d3dfdb30b03279afd50440f07de08ba95c4c067246d05fe</t>
  </si>
  <si>
    <t>c244</t>
  </si>
  <si>
    <t>https://alchemy.daostack.io/dao/0x519b70055af55a007110b4ff99b0ea33071c720a/proposal/0xfc34d25239e493ddeb38cb7d3f869e77c1915ef3d60cecf9988b0c5250a78642</t>
  </si>
  <si>
    <t>0xfc34d25239e493ddeb38cb7d3f869e77c1915ef3d60cecf9988b0c5250a78642</t>
  </si>
  <si>
    <t>c245</t>
  </si>
  <si>
    <t>https://develop.dxvote.dev/#/mainnet/proposal/0x36007396a6789b9a39c3e4803b655d52eb9a1a721b066371d3d5d2b422614414</t>
  </si>
  <si>
    <t>0x36007396a6789b9a39c3e4803b655d52eb9a1a721b066371d3d5d2b422614414</t>
  </si>
  <si>
    <t>c246</t>
  </si>
  <si>
    <t>https://alchemy.daostack.io/dao/0xe716ec63c5673b3a4732d22909b38d779fa47c3f/proposal/0x6067540bdc779ea5e365a33c3278dee3040e7fa6509379bc219c9f0c2cbe4eb4</t>
  </si>
  <si>
    <t>0x6067540bdc779ea5e365a33c3278dee3040e7fa6509379bc219c9f0c2cbe4eb4</t>
  </si>
  <si>
    <t>c247</t>
  </si>
  <si>
    <t>c248</t>
  </si>
  <si>
    <t>https://alchemy.daostack.io/dao/0xe716ec63c5673b3a4732d22909b38d779fa47c3f/proposal/0x2b92f16ad7df14ec116a09231d6a5c38d10a369055747d90a6a69c6456f8e762</t>
  </si>
  <si>
    <t>0x2b92f16ad7df14ec116a09231d6a5c38d10a369055747d90a6a69c6456f8e762</t>
  </si>
  <si>
    <t>c249</t>
  </si>
  <si>
    <t>c250</t>
  </si>
  <si>
    <t>https://alchemy.daostack.io/dao/0xe716ec63c5673b3a4732d22909b38d779fa47c3f/proposal/0x5fd70ad8caf264783e9f86d22316e1ec7ed78ea1b29c607b464593304153ad81</t>
  </si>
  <si>
    <t>0x5fd70ad8caf264783e9f86d22316e1ec7ed78ea1b29c607b464593304153ad81</t>
  </si>
  <si>
    <t>c251</t>
  </si>
  <si>
    <t>c252</t>
  </si>
  <si>
    <t>https://alchemy.daostack.io/dao/0xe716ec63c5673b3a4732d22909b38d779fa47c3f/proposal/0xc2eccf2b137fbfcfb802f3f33ad8b549b3eb3f604aa3cfcb65d08c5759fe5a64</t>
  </si>
  <si>
    <t>0xc2eccf2b137fbfcfb802f3f33ad8b549b3eb3f604aa3cfcb65d08c5759fe5a64</t>
  </si>
  <si>
    <t>c253</t>
  </si>
  <si>
    <t>c254</t>
  </si>
  <si>
    <t>https://alchemy.daostack.io/dao/0xe716ec63c5673b3a4732d22909b38d779fa47c3f/proposal/0x3f34cdfe900994a95dee2fde5ab07e40dbc610251bf141d2c576991b5314dc5b</t>
  </si>
  <si>
    <t>0x3f34cdfe900994a95dee2fde5ab07e40dbc610251bf141d2c576991b5314dc5b</t>
  </si>
  <si>
    <t>c255</t>
  </si>
  <si>
    <t>https://dxvote.eth.limo/#/xdai/proposal/0x1ee03a7aaf51dbf1141231e2dea8def21fb3728a336baf53620bf521801b5cad</t>
  </si>
  <si>
    <t>0x1ee03a7aaf51dbf1141231e2dea8def21fb3728a336baf53620bf521801b5cad</t>
  </si>
  <si>
    <t>c256</t>
  </si>
  <si>
    <t>https://dxvote.eth.limo/#/xdai/proposal/0xa8abfbf3689d43bcd26183fe3c05e076448f343434412994ffd5e61cea51e9b9</t>
  </si>
  <si>
    <t>0xa8abfbf3689d43bcd26183fe3c05e076448f343434412994ffd5e61cea51e9b9</t>
  </si>
  <si>
    <t>c257</t>
  </si>
  <si>
    <t>https://dxvote.eth.limo/#/xdai/proposal/0x24c61c18ac1f4afc0ecd60f453022dea18063f70e15cc68c977d1753f0445750</t>
  </si>
  <si>
    <t>0x24c61c18ac1f4afc0ecd60f453022dea18063f70e15cc68c977d1753f0445750</t>
  </si>
  <si>
    <t>c258</t>
  </si>
  <si>
    <t>https://dxvote.eth.limo/#/xdai/proposal/0x7ca5e72b6d6a392a526d1ace9d4dbaa0447e86f32d9f7b165f9af6fac0a1b266</t>
  </si>
  <si>
    <t>0x7ca5e72b6d6a392a526d1ace9d4dbaa0447e86f32d9f7b165f9af6fac0a1b266</t>
  </si>
  <si>
    <t>c259</t>
  </si>
  <si>
    <t>https://dxvote.eth.limo/#/xdai/proposal/0x05dfa41ff99783199be34ac23ea21ae165505ab01cd4cf1bf3c532b3796a88c4</t>
  </si>
  <si>
    <t>0x05dfa41ff99783199be34ac23ea21ae165505ab01cd4cf1bf3c532b3796a88c4</t>
  </si>
  <si>
    <t>c260</t>
  </si>
  <si>
    <t>https://dxvote.eth.limo/#/xdai/proposal/0xc90f56f0fa72453cf7ba3936b8bf3301386c7d496fe768bb2e6ad290f57f74a3</t>
  </si>
  <si>
    <t>0xc90f56f0fa72453cf7ba3936b8bf3301386c7d496fe768bb2e6ad290f57f74a3</t>
  </si>
  <si>
    <t>c261</t>
  </si>
  <si>
    <t>Tammy</t>
  </si>
  <si>
    <t>https://alchemy.daostack.io/dao/0xe716ec63c5673b3a4732d22909b38d779fa47c3f/proposal/0x726fb5937ed12c0789640e6b3daaa9518338eaa329c5155a96e09e505bac7c41</t>
  </si>
  <si>
    <t>0x726fb5937ed12c0789640e6b3daaa9518338eaa329c5155a96e09e505bac7c41</t>
  </si>
  <si>
    <t>c262</t>
  </si>
  <si>
    <t>https://alchemy.daostack.io/dao/0xe716ec63c5673b3a4732d22909b38d779fa47c3f/proposal/0xc564667721c766725b106eede0904052eb5c186dc72d8f703b08c96716f16f35</t>
  </si>
  <si>
    <t>0xc564667721c766725b106eede0904052eb5c186dc72d8f703b08c96716f16f35</t>
  </si>
  <si>
    <t>c263</t>
  </si>
  <si>
    <t>https://alchemy.daostack.io/dao/0xe716ec63c5673b3a4732d22909b38d779fa47c3f/proposal/0x81d9761292f10195a70b1e1a037a4b6ef0bf4304580c85bcf78bdbaee28d786b</t>
  </si>
  <si>
    <t>0x81d9761292f10195a70b1e1a037a4b6ef0bf4304580c85bcf78bdbaee28d786b</t>
  </si>
  <si>
    <t>c264</t>
  </si>
  <si>
    <t>https://alchemy.daostack.io/dao/0xe716ec63c5673b3a4732d22909b38d779fa47c3f/proposal/0xfeaf53001f61075b4471810f664c3488cfd499dffd326a6583c6e002c83b6180</t>
  </si>
  <si>
    <t>0xfeaf53001f61075b4471810f664c3488cfd499dffd326a6583c6e002c83b6180</t>
  </si>
  <si>
    <t>c265</t>
  </si>
  <si>
    <t>https://dxvote.eth.link/#/xdai/proposal/0xa3ba541e4a0f4c66bc40b2f79de6853a32ecaf6865bb70f79f3c7eeef188907a</t>
  </si>
  <si>
    <t>0xa3ba541e4a0f4c66bc40b2f79de6853a32ecaf6865bb70f79f3c7eeef188907a</t>
  </si>
  <si>
    <t>c266</t>
  </si>
  <si>
    <t>https://dxvote.eth.link/#/xdai/proposal/0x40d48202d49c9370cdd190bbe74baff2d84fec5fa3b68eac4df42c107644970f</t>
  </si>
  <si>
    <t>0x40d48202d49c9370cdd190bbe74baff2d84fec5fa3b68eac4df42c107644970f</t>
  </si>
  <si>
    <t>c267</t>
  </si>
  <si>
    <t>c268</t>
  </si>
  <si>
    <t>https://dxvote.eth.link/#/xdai/proposal/0x1d69747c47cf5693e3f5e981682f868def7f2aacc96f90cac02cf1fe6a7eccf6</t>
  </si>
  <si>
    <t>0x1d69747c47cf5693e3f5e981682f868def7f2aacc96f90cac02cf1fe6a7eccf6</t>
  </si>
  <si>
    <t>c269</t>
  </si>
  <si>
    <t>c270</t>
  </si>
  <si>
    <t>Tony</t>
  </si>
  <si>
    <t>https://alchemy.daostack.io/dao/0x519b70055af55a007110b4ff99b0ea33071c720a/proposal/0x0a3d700ed853358209ed8709823816ec799bfcb7f975afe4e0d41149521e173d</t>
  </si>
  <si>
    <t>0x0a3d700ed853358209ed8709823816ec799bfcb7f975afe4e0d41149521e173d</t>
  </si>
  <si>
    <t>c271</t>
  </si>
  <si>
    <t>https://alchemy.daostack.io/dao/0x519b70055af55a007110b4ff99b0ea33071c720a/proposal/0x381dc389e51c8a2e6d9186c3a6296b26eabc716fb8ac1e7ec00a92ccfff42893</t>
  </si>
  <si>
    <t>0x381dc389e51c8a2e6d9186c3a6296b26eabc716fb8ac1e7ec00a92ccfff42893</t>
  </si>
  <si>
    <t>c272</t>
  </si>
  <si>
    <t>Venky</t>
  </si>
  <si>
    <t>https://alchemy.daostack.io/dao/0xe716ec63c5673b3a4732d22909b38d779fa47c3f/proposal/0x6d9c3ee04555446647a3a78eced5bde7a7ba7db9a6fa3921d0cf46f417badc78</t>
  </si>
  <si>
    <t>0x6d9c3ee04555446647a3a78eced5bde7a7ba7db9a6fa3921d0cf46f417badc78</t>
  </si>
  <si>
    <t>c273</t>
  </si>
  <si>
    <t>https://alchemy.daostack.io/dao/0xe716ec63c5673b3a4732d22909b38d779fa47c3f/proposal/0x7e47e906259aa36334fa44c95e02ca6ca79c9bcd8bc8e94f6872b2e71bc3b842</t>
  </si>
  <si>
    <t>0x7e47e906259aa36334fa44c95e02ca6ca79c9bcd8bc8e94f6872b2e71bc3b842</t>
  </si>
  <si>
    <t>c274</t>
  </si>
  <si>
    <t>https://alchemy.daostack.io/dao/0xe716ec63c5673b3a4732d22909b38d779fa47c3f/proposal/0xba6ea8349908fb92d00b219dfaa199494bb887d42625dcd1555fa2a103c3d017</t>
  </si>
  <si>
    <t>0xba6ea8349908fb92d00b219dfaa199494bb887d42625dcd1555fa2a103c3d017</t>
  </si>
  <si>
    <t>c275</t>
  </si>
  <si>
    <t>https://alchemy.daostack.io/dao/0xe716ec63c5673b3a4732d22909b38d779fa47c3f/proposal/0x4dce5ec32697c8cb405f347d32c7581066af9997eefc2a73f37d0c98d734ac1f</t>
  </si>
  <si>
    <t>0x4dce5ec32697c8cb405f347d32c7581066af9997eefc2a73f37d0c98d734ac1f</t>
  </si>
  <si>
    <t>c276</t>
  </si>
  <si>
    <t>https://dxvote.eth.limo/#/xdai/proposal/0xe1f20a1a49a873e53b03605e664a32863e78f1bdcc9de447a1d22f4012b5895a</t>
  </si>
  <si>
    <t>0xe1f20a1a49a873e53b03605e664a32863e78f1bdcc9de447a1d22f4012b5895a</t>
  </si>
  <si>
    <t>c277</t>
  </si>
  <si>
    <t>https://dxvote.eth.limo/#/xdai/proposal/0xd6750d5b7926c300b2d66e2dacedc00d600736a5b92452734fc45f6e8e1d9d70</t>
  </si>
  <si>
    <t>0xd6750d5b7926c300b2d66e2dacedc00d600736a5b92452734fc45f6e8e1d9d70</t>
  </si>
  <si>
    <t>c278</t>
  </si>
  <si>
    <t>c279</t>
  </si>
  <si>
    <t>https://dxvote.eth.link/#/xdai/proposal/0xd6750d5b7926c300b2d66e2dacedc00d600736a5b92452734fc45f6e8e1d9d70</t>
  </si>
  <si>
    <t>c280</t>
  </si>
  <si>
    <t>c281</t>
  </si>
  <si>
    <t>https://dxvote.eth.link/#/xdai/proposal/0x2d478b7af429886d3b472fbffdcf9c16316ef269a11f10459ae903902182d40c</t>
  </si>
  <si>
    <t>0x2d478b7af429886d3b472fbffdcf9c16316ef269a11f10459ae903902182d40c</t>
  </si>
  <si>
    <t>c283</t>
  </si>
  <si>
    <t>Zett</t>
  </si>
  <si>
    <t>https://alchemy.daostack.io/dao/0x519b70055af55a007110b4ff99b0ea33071c720a/proposal/0x7c3b6b86f881c3ed1bb13b8b1a21e41bd651653ea3ac30602146bf6df74cbc07</t>
  </si>
  <si>
    <t>0x7c3b6b86f881c3ed1bb13b8b1a21e41bd651653ea3ac30602146bf6df74cbc07</t>
  </si>
  <si>
    <t>c284</t>
  </si>
  <si>
    <t>https://alchemy.daostack.io/dao/0x519b70055af55a007110b4ff99b0ea33071c720a/proposal/0xa09251449a47e692e103044ad40e55777cdc46540079109f662619f76968c8c0</t>
  </si>
  <si>
    <t>0xa09251449a47e692e103044ad40e55777cdc46540079109f662619f76968c8c0</t>
  </si>
  <si>
    <t>c285</t>
  </si>
  <si>
    <t>https://alchemy.daostack.io/dao/0xe716ec63c5673b3a4732d22909b38d779fa47c3f/proposal/0x24d31d3931ebdc5b88bf0695de4c594ba6bb521d716c64c3415ad3c9ee9a8087</t>
  </si>
  <si>
    <t>0x24d31d3931ebdc5b88bf0695de4c594ba6bb521d716c64c3415ad3c9ee9a8087</t>
  </si>
  <si>
    <t>c286</t>
  </si>
  <si>
    <t>https://alchemy.daostack.io/dao/0xe716ec63c5673b3a4732d22909b38d779fa47c3f/proposal/0x20fb42ccf2236500edb5f49e87fe4160ec898a34caf1d1eb58a6dddf2f6c85b4</t>
  </si>
  <si>
    <t>0x20fb42ccf2236500edb5f49e87fe4160ec898a34caf1d1eb58a6dddf2f6c85b4</t>
  </si>
  <si>
    <t>c287</t>
  </si>
  <si>
    <t>c288</t>
  </si>
  <si>
    <t>https://develop.dxvote.dev/#/xdai/proposal/0x1521aba3273d3172a47260058c279bebc145a21bb21026c41fba50b7f89463d0</t>
  </si>
  <si>
    <t>0x1521aba3273d3172a47260058c279bebc145a21bb21026c41fba50b7f89463d0</t>
  </si>
  <si>
    <t>c289</t>
  </si>
  <si>
    <t>https://dxvote.eth.limo/#/xdai/proposal/0xab4aff4a4aa29da37cb86470d72669c68c78fdda503cfa284c17b95a90781d70</t>
  </si>
  <si>
    <t>0xab4aff4a4aa29da37cb86470d72669c68c78fdda503cfa284c17b95a90781d70</t>
  </si>
  <si>
    <t>c290</t>
  </si>
  <si>
    <t>https://dxvote.eth.limo/#/xdai/proposal/0x03d1a4498e1a944230a90c23c63c174a58431ac963d996cf0dc282d24ea777eb</t>
  </si>
  <si>
    <t>0x03d1a4498e1a944230a90c23c63c174a58431ac963d996cf0dc282d24ea777eb</t>
  </si>
  <si>
    <t>c291</t>
  </si>
  <si>
    <t>https://dxvote.eth.limo/#/xdai/proposal/0x7a753a35a11bda7df7165857a30df1f2fd92be45419bc14c17f0de883e2c7f64</t>
  </si>
  <si>
    <t>0x7a753a35a11bda7df7165857a30df1f2fd92be45419bc14c17f0de883e2c7f64</t>
  </si>
  <si>
    <t>c292</t>
  </si>
  <si>
    <t>c293</t>
  </si>
  <si>
    <t>https://dxvote.eth.limo/#/xdai/proposal/0x87880e60faac55913fcbaf6406aa3a8b85aee852ae124c8f417aafe03c73eae1</t>
  </si>
  <si>
    <t>0x87880e60faac55913fcbaf6406aa3a8b85aee852ae124c8f417aafe03c73eae1</t>
  </si>
  <si>
    <t>c294</t>
  </si>
  <si>
    <t>https://dxvote.eth.limo/#/xdai/proposal/0xbac4a7a427401f42f08b69770d2e30f980a91142598cd752b889b7bb020054c4</t>
  </si>
  <si>
    <t>0xbac4a7a427401f42f08b69770d2e30f980a91142598cd752b889b7bb020054c4</t>
  </si>
  <si>
    <t>c295</t>
  </si>
  <si>
    <t>https://develop.dxvote.dev/#/xdai/proposal/0x2d5d7a0965b480a3f187ae39f0cd8ddd3314ffb171e8111602c98dca88b5b5fc</t>
  </si>
  <si>
    <t>0x2d5d7a0965b480a3f187ae39f0cd8ddd3314ffb171e8111602c98dca88b5b5fc</t>
  </si>
  <si>
    <t>c297</t>
  </si>
  <si>
    <t>tx #</t>
  </si>
  <si>
    <t>Item</t>
  </si>
  <si>
    <t>Date</t>
  </si>
  <si>
    <t>Amount (ETH)</t>
  </si>
  <si>
    <t>amount (USD)</t>
  </si>
  <si>
    <t>Squad</t>
  </si>
  <si>
    <t>Type</t>
  </si>
  <si>
    <t>DXD</t>
  </si>
  <si>
    <t>USD</t>
  </si>
  <si>
    <t>info</t>
  </si>
  <si>
    <t>link</t>
  </si>
  <si>
    <t>e18</t>
  </si>
  <si>
    <t>Execution bot</t>
  </si>
  <si>
    <t>Overhead</t>
  </si>
  <si>
    <t>https://alchemy.daostack.io/dao/0x519b70055af55a007110b4ff99b0ea33071c720a/proposal/0x59dab44a3b8198e6a650400eaeb1193cf14ea2f8aeb5518189c9a3f67b15b80f</t>
  </si>
  <si>
    <t>0x59dab44a3b8198e6a650400eaeb1193cf14ea2f8aeb5518189c9a3f67b15b80f</t>
  </si>
  <si>
    <t>e6</t>
  </si>
  <si>
    <t>Tenderly simulation (monthly subscription)</t>
  </si>
  <si>
    <t>https://alchemy.daostack.io/dao/0x519b70055af55a007110b4ff99b0ea33071c720a/proposal/0x28bf2f95865a2abb27114afaf6bec7d93ed97263e1d4b21740f4a17919e3ac6b</t>
  </si>
  <si>
    <t>0x28bf2f95865a2abb27114afaf6bec7d93ed97263e1d4b21740f4a17919e3ac6b</t>
  </si>
  <si>
    <t>e23</t>
  </si>
  <si>
    <t>Staking Rewards Distribution Smart Contracts Audit</t>
  </si>
  <si>
    <t>Audit</t>
  </si>
  <si>
    <t>https://alchemy.daostack.io/dao/0x519b70055af55a007110b4ff99b0ea33071c720a/proposal/0xb83fa35b31a26832bf462a133080431c719f221be133d4108df4c3e81e16c940</t>
  </si>
  <si>
    <t>0xb83fa35b31a26832bf462a133080431c719f221be133d4108df4c3e81e16c940</t>
  </si>
  <si>
    <t>e71</t>
  </si>
  <si>
    <t>Adam gpv1 solver costs</t>
  </si>
  <si>
    <t>https://dxvote.eth.limo/#/xdai/proposal/0x2416e6310e4f2ac841dd25b445a8180b4f7c3e397387ba783de3ace9c1ef9049</t>
  </si>
  <si>
    <t>0x2416e6310e4f2ac841dd25b445a8180b4f7c3e397387ba783de3ace9c1ef9049</t>
  </si>
  <si>
    <t>e1</t>
  </si>
  <si>
    <t>January Gas Refunds</t>
  </si>
  <si>
    <t>https://alchemy.daostack.io/dao/0x519b70055af55a007110b4ff99b0ea33071c720a/proposal/0x19be5ea2cbd24ed30743d1c53153cd5e9b54805ad2d2490898e9fe754a00f734</t>
  </si>
  <si>
    <t>0x19be5ea2cbd24ed30743d1c53153cd5e9b54805ad2d2490898e9fe754a00f734</t>
  </si>
  <si>
    <t>e24</t>
  </si>
  <si>
    <t>Omen squad funding (ammortized losses)</t>
  </si>
  <si>
    <t>Incentives</t>
  </si>
  <si>
    <t>https://alchemy.daostack.io/dao/0x519b70055af55a007110b4ff99b0ea33071c720a/proposal/0xd8982db5eb5060e6109c46d299be861d9dfc79b1016dca199b51ef886fe3447d</t>
  </si>
  <si>
    <t>0xd8982db5eb5060e6109c46d299be861d9dfc79b1016dca199b51ef886fe3447d</t>
  </si>
  <si>
    <t>e13</t>
  </si>
  <si>
    <t>Mesa MVP design</t>
  </si>
  <si>
    <t>Dev</t>
  </si>
  <si>
    <t>https://alchemy.daostack.io/dao/0x519b70055af55a007110b4ff99b0ea33071c720a/proposal/0x2f2607d55815d33dbb959d56c04b16d7ee213ca0b7e6275a78ebea9da45d5486</t>
  </si>
  <si>
    <t>0x2f2607d55815d33dbb959d56c04b16d7ee213ca0b7e6275a78ebea9da45d5486</t>
  </si>
  <si>
    <t>e15</t>
  </si>
  <si>
    <t>ERC20 Guild Smart Contract Audit</t>
  </si>
  <si>
    <t>https://alchemy.daostack.io/dao/0x519b70055af55a007110b4ff99b0ea33071c720a/proposal/0x4ff3bfe1201d8d728e2ff10ac852bef17bc08013d2baab1b7f83dedd50bd8b30</t>
  </si>
  <si>
    <t>0x4ff3bfe1201d8d728e2ff10ac852bef17bc08013d2baab1b7f83dedd50bd8b30</t>
  </si>
  <si>
    <t>e16</t>
  </si>
  <si>
    <t>e17</t>
  </si>
  <si>
    <t>e112</t>
  </si>
  <si>
    <t xml:space="preserve"> DXdao Discord launch initiative</t>
  </si>
  <si>
    <t>https://develop.dxvote.dev/#/mainnet/proposal/0xeceee3e313f23b3b6c5bd0708ad6511963e5d65081fb725a120847a579ac4989</t>
  </si>
  <si>
    <t>0xeceee3e313f23b3b6c5bd0708ad6511963e5d65081fb725a120847a579ac4989</t>
  </si>
  <si>
    <t>e7</t>
  </si>
  <si>
    <t>e4</t>
  </si>
  <si>
    <t>Omen Arbitrator Audit and Security Posture Review</t>
  </si>
  <si>
    <t>carry over day for 4/1 proposal</t>
  </si>
  <si>
    <t>https://alchemy.daostack.io/dao/0x519b70055af55a007110b4ff99b0ea33071c720a/proposal/0x211d55afbe0aa9a0645061241775b911311ec762833d91074c51d08f56461a04</t>
  </si>
  <si>
    <t>0x211d55afbe0aa9a0645061241775b911311ec762833d91074c51d08f56461a04</t>
  </si>
  <si>
    <t>e5</t>
  </si>
  <si>
    <t>e2</t>
  </si>
  <si>
    <t>February Gas Refunds</t>
  </si>
  <si>
    <t>e25</t>
  </si>
  <si>
    <t>e22</t>
  </si>
  <si>
    <t>DXdao Branding &amp; Website &lt;&gt; Entrecasa Studio Collaboration</t>
  </si>
  <si>
    <t>Dxvoice</t>
  </si>
  <si>
    <t>https://alchemy.daostack.io/dao/0x519b70055af55a007110b4ff99b0ea33071c720a/proposal/0xb0b886359379b7aabd6993678f929a3155ae1c81189b4b9b7e5b3a6a008997a3</t>
  </si>
  <si>
    <t>0xb0b886359379b7aabd6993678f929a3155ae1c81189b4b9b7e5b3a6a008997a3</t>
  </si>
  <si>
    <t>e8</t>
  </si>
  <si>
    <t>e33</t>
  </si>
  <si>
    <t>ENS reimbursement</t>
  </si>
  <si>
    <t>Marketing</t>
  </si>
  <si>
    <t>https://alchemy.daostack.io/dao/0xe716ec63c5673b3a4732d22909b38d779fa47c3f/proposal/0x117143040528f8cac726fdca9f4a8e5a408399486765f90c618bad986745e50a</t>
  </si>
  <si>
    <t>0x117143040528f8cac726fdca9f4a8e5a408399486765f90c618bad986745e50a</t>
  </si>
  <si>
    <t>e3</t>
  </si>
  <si>
    <t>March Gas Refunds</t>
  </si>
  <si>
    <t>e19</t>
  </si>
  <si>
    <t>https://alchemy.daostack.io/dao/0x519b70055af55a007110b4ff99b0ea33071c720a/proposal/0x94992e133c0349509a8dad7eeab5c227f72817b04969168d49b70c23f49875f2</t>
  </si>
  <si>
    <t>0x94992e133c0349509a8dad7eeab5c227f72817b04969168d49b70c23f49875f2</t>
  </si>
  <si>
    <t>e47</t>
  </si>
  <si>
    <t>GP Relayer and Swapr Farming Contracts Updates Review</t>
  </si>
  <si>
    <t>one day from Feb 22 proposal</t>
  </si>
  <si>
    <t>https://alchemy.daostack.io/dao/0xe716ec63c5673b3a4732d22909b38d779fa47c3f/proposal/0xba51397737fb0defc9ff449769c0d43a9f9f0aea9d2590e99df758248277a8b1</t>
  </si>
  <si>
    <t>0xba51397737fb0defc9ff449769c0d43a9f9f0aea9d2590e99df758248277a8b1</t>
  </si>
  <si>
    <t>e46</t>
  </si>
  <si>
    <t>e14</t>
  </si>
  <si>
    <t>https://alchemy.daostack.io/dao/0x519b70055af55a007110b4ff99b0ea33071c720a/proposal/0x3f9ec8629e327fb3e5d0ca9bd95bb98bcec41d801a056e98f00e35763f1d63ad</t>
  </si>
  <si>
    <t>0x3f9ec8629e327fb3e5d0ca9bd95bb98bcec41d801a056e98f00e35763f1d63ad</t>
  </si>
  <si>
    <t>e9</t>
  </si>
  <si>
    <t>e41</t>
  </si>
  <si>
    <t>BlockRocket DXD Vesting and Payroll Smart Contracts</t>
  </si>
  <si>
    <t>https://alchemy.daostack.io/dao/0xe716ec63c5673b3a4732d22909b38d779fa47c3f/proposal/0x6db275439bbfe3faf4e0abf7fb3cdde016b666ad16a1452f746a16504b50e1a3</t>
  </si>
  <si>
    <t>0x6db275439bbfe3faf4e0abf7fb3cdde016b666ad16a1452f746a16504b50e1a3</t>
  </si>
  <si>
    <t>e52</t>
  </si>
  <si>
    <t>Worker Payment Reimbursement and Burning Stolen REP</t>
  </si>
  <si>
    <t>e49</t>
  </si>
  <si>
    <t>Second Swapr Farming Contracts Update Review and Audit of DXvote Contracts</t>
  </si>
  <si>
    <t>https://alchemy.daostack.io/dao/0xe716ec63c5673b3a4732d22909b38d779fa47c3f/proposal/0xd9241c5e64eafbb81cd5605ecbe814a158628b5115a791f6cb4fa72b2243f05b</t>
  </si>
  <si>
    <t>0xd9241c5e64eafbb81cd5605ecbe814a158628b5115a791f6cb4fa72b2243f05b</t>
  </si>
  <si>
    <t>e50</t>
  </si>
  <si>
    <t>e53</t>
  </si>
  <si>
    <t>Exec search for Marketing Lead @ DXdao</t>
  </si>
  <si>
    <t>https://develop.dxvote.dev/#/xdai/proposal/0x49b40ec7a39988de5e4ff38095e7b2ee1d262cc0980a6da2fbe7d9c29d36eb44</t>
  </si>
  <si>
    <t>0x49b40ec7a39988de5e4ff38095e7b2ee1d262cc0980a6da2fbe7d9c29d36eb44</t>
  </si>
  <si>
    <t>e26</t>
  </si>
  <si>
    <t>e51</t>
  </si>
  <si>
    <t>Outside Counsel</t>
  </si>
  <si>
    <t>Legal</t>
  </si>
  <si>
    <t>https://alchemy.daostack.io/dao/0xe716ec63c5673b3a4732d22909b38d779fa47c3f/proposal/0xe15d500740755a91eb9ca185dd34896efc43680b36bbc7942cf43687965b91a7</t>
  </si>
  <si>
    <t>0xe15d500740755a91eb9ca185dd34896efc43680b36bbc7942cf43687965b91a7</t>
  </si>
  <si>
    <t>e45</t>
  </si>
  <si>
    <t>Software Development for dxDAO [Qwellcode]</t>
  </si>
  <si>
    <t>https://alchemy.daostack.io/dao/0xe716ec63c5673b3a4732d22909b38d779fa47c3f/proposal/0x9e0a7e234816693088f67ee9c3f475563a19705a81f703d606b9b678c16cffc2</t>
  </si>
  <si>
    <t>0x9e0a7e234816693088f67ee9c3f475563a19705a81f703d606b9b678c16cffc2</t>
  </si>
  <si>
    <t>e10</t>
  </si>
  <si>
    <t>e37</t>
  </si>
  <si>
    <t>Omen Competition</t>
  </si>
  <si>
    <t>https://alchemy.daostack.io/dao/0xe716ec63c5673b3a4732d22909b38d779fa47c3f/proposal/0x3ccb7cdfd8a01288b434f217d45067674be3a0a62a738d44bdd5f30ddc4c9732</t>
  </si>
  <si>
    <t>0x3ccb7cdfd8a01288b434f217d45067674be3a0a62a738d44bdd5f30ddc4c9732</t>
  </si>
  <si>
    <t>e12</t>
  </si>
  <si>
    <t>Claiming funds for deployment</t>
  </si>
  <si>
    <t>Ecosystem development &amp; Security</t>
  </si>
  <si>
    <t>https://alchemy.daostack.io/dao/0x519b70055af55a007110b4ff99b0ea33071c720a/proposal/0x2b2b2cdb5f7b9006c898562332ef4cbb9c7d3c687f3a7a7b8cbf078673cec8d6</t>
  </si>
  <si>
    <t>0x2b2b2cdb5f7b9006c898562332ef4cbb9c7d3c687f3a7a7b8cbf078673cec8d6</t>
  </si>
  <si>
    <t>e36</t>
  </si>
  <si>
    <t>Second Swapr Farming contract audit</t>
  </si>
  <si>
    <t>https://alchemy.daostack.io/dao/0xe716ec63c5673b3a4732d22909b38d779fa47c3f/proposal/0x22b79f808e74a9b07089c907ef75a519e69e84fab0fee98ba5bd46feaf782501</t>
  </si>
  <si>
    <t>0x22b79f808e74a9b07089c907ef75a519e69e84fab0fee98ba5bd46feaf782501</t>
  </si>
  <si>
    <t>e27</t>
  </si>
  <si>
    <t>e62</t>
  </si>
  <si>
    <t xml:space="preserve">Bloomberg Law subscription </t>
  </si>
  <si>
    <t>e43</t>
  </si>
  <si>
    <t>Omen marketing video</t>
  </si>
  <si>
    <t>https://alchemy.daostack.io/dao/0xe716ec63c5673b3a4732d22909b38d779fa47c3f/proposal/0x8f9f0ea716a947df7da01c1c217556485bd5a8a51157742926337d7ca44258cc</t>
  </si>
  <si>
    <t>0x8f9f0ea716a947df7da01c1c217556485bd5a8a51157742926337d7ca44258cc</t>
  </si>
  <si>
    <t>e11</t>
  </si>
  <si>
    <t>e34</t>
  </si>
  <si>
    <t>Swapr farming (weth) xdai</t>
  </si>
  <si>
    <t>https://alchemy.daostack.io/dao/0xe716ec63c5673b3a4732d22909b38d779fa47c3f/proposal/0x140b2b75f39e39d9cfa12b2e2cfa62a8091cdef460a24f2cf1b7b35cb25388ae</t>
  </si>
  <si>
    <t>0x140b2b75f39e39d9cfa12b2e2cfa62a8091cdef460a24f2cf1b7b35cb25388ae</t>
  </si>
  <si>
    <t>e72</t>
  </si>
  <si>
    <t>Dev Violet ETH CC costs</t>
  </si>
  <si>
    <t>Events</t>
  </si>
  <si>
    <t>https://dxvote.eth.limo/#/xdai/proposal/0x8cd6efca4af1a3513f655f294c5c58b204a4e16515d84e5cd2dd08e15519e59c</t>
  </si>
  <si>
    <t>e39</t>
  </si>
  <si>
    <t>Governance, mesa and swapr</t>
  </si>
  <si>
    <t>https://alchemy.daostack.io/dao/0xe716ec63c5673b3a4732d22909b38d779fa47c3f/proposal/0x58e22145644d071172ce834c47fb3323a667e7784f8e99bd54fb53a7fd512406</t>
  </si>
  <si>
    <t>0x58e22145644d071172ce834c47fb3323a667e7784f8e99bd54fb53a7fd512406</t>
  </si>
  <si>
    <t>e40</t>
  </si>
  <si>
    <t>e38</t>
  </si>
  <si>
    <t>e32</t>
  </si>
  <si>
    <t>Swapr farming (ETH) mainnet [DXD/WETH]</t>
  </si>
  <si>
    <t>https://alchemy.daostack.io/dao/0x519b70055af55a007110b4ff99b0ea33071c720a/proposal/0xdf469cdfb7299d50e73324cff95e40d2808022295a59186e1479d97dc8ae75b8</t>
  </si>
  <si>
    <t>0xdf469cdfb7299d50e73324cff95e40d2808022295a59186e1479d97dc8ae75b8</t>
  </si>
  <si>
    <t>e48</t>
  </si>
  <si>
    <t>Swapr farming (ETH) xDai [HAUS/WETH]</t>
  </si>
  <si>
    <t>https://alchemy.daostack.io/dao/0xe716ec63c5673b3a4732d22909b38d779fa47c3f/proposal/0xbbb7918779e27cff227ede40a26145aa97821de5a180c7c156524a088b31df02</t>
  </si>
  <si>
    <t>0xbbb7918779e27cff227ede40a26145aa97821de5a180c7c156524a088b31df02</t>
  </si>
  <si>
    <t>e54</t>
  </si>
  <si>
    <t>Marketing Multi-sig USDC loss</t>
  </si>
  <si>
    <t>https://develop.dxvote.dev/#/mainnet/proposal/0x1308bd91f7515591637563c176943292e8adf682c4000e286c81821b7dbf8130</t>
  </si>
  <si>
    <t>0x1308bd91f7515591637563c176943292e8adf682c4000e286c81821b7dbf8130</t>
  </si>
  <si>
    <t>e28</t>
  </si>
  <si>
    <t>e96</t>
  </si>
  <si>
    <t>Level K Reimbursement for June, July, and August ETHWorks Payments</t>
  </si>
  <si>
    <t>https://develop.dxvote.dev/#/xdai/proposal/0x8ecfde18b2ea7888e2c9c6d2e81768c356b71cf9db6cf908b58b8f182c94b3a9</t>
  </si>
  <si>
    <t>0x8ecfde18b2ea7888e2c9c6d2e81768c356b71cf9db6cf908b58b8f182c94b3a9</t>
  </si>
  <si>
    <t>e63</t>
  </si>
  <si>
    <t>e42</t>
  </si>
  <si>
    <t>ETHWorks swapr help</t>
  </si>
  <si>
    <t>https://alchemy.daostack.io/dao/0xe716ec63c5673b3a4732d22909b38d779fa47c3f/proposal/0x8b35f6a2d7e8cd3622f5cf4403a6affe086db1227ac0792875fec0739b543a3c</t>
  </si>
  <si>
    <t>0x8b35f6a2d7e8cd3622f5cf4403a6affe086db1227ac0792875fec0739b543a3c</t>
  </si>
  <si>
    <t>e116</t>
  </si>
  <si>
    <t>Dxdocs reimbursement</t>
  </si>
  <si>
    <t>ENS</t>
  </si>
  <si>
    <t>https://develop.dxvote.dev/#/xdai/proposal/0x9576582f2d4ccc1fa3fb25fa08cf5cc7d087c84dfcad5af26839fbf76295b571</t>
  </si>
  <si>
    <t>0x9576582f2d4ccc1fa3fb25fa08cf5cc7d087c84dfcad5af26839fbf76295b571</t>
  </si>
  <si>
    <t>e29</t>
  </si>
  <si>
    <t>Marketing Multi-sig</t>
  </si>
  <si>
    <t>https://alchemy.daostack.io/dao/0x519b70055af55a007110b4ff99b0ea33071c720a/proposal/0xd9694cce5a34639177f84cb1cb70935b00d2dc339491add0914ffa61f2aa6ac1</t>
  </si>
  <si>
    <t>0xd9694cce5a34639177f84cb1cb70935b00d2dc339491add0914ffa61f2aa6ac1</t>
  </si>
  <si>
    <t>e21</t>
  </si>
  <si>
    <t>The DAOist</t>
  </si>
  <si>
    <t>Sponsorship</t>
  </si>
  <si>
    <t>https://alchemy.daostack.io/dao/0x519b70055af55a007110b4ff99b0ea33071c720a/proposal/0xa867cb2b8e7984ff4679b3aff1bb04bc47a21024c76a00cfc27e85a5bbd3a17f</t>
  </si>
  <si>
    <t>0xa867cb2b8e7984ff4679b3aff1bb04bc47a21024c76a00cfc27e85a5bbd3a17f</t>
  </si>
  <si>
    <t>e35</t>
  </si>
  <si>
    <t>e44</t>
  </si>
  <si>
    <t>Omen Website (Hunter Design first payment)</t>
  </si>
  <si>
    <t>https://alchemy.daostack.io/dao/0xe716ec63c5673b3a4732d22909b38d779fa47c3f/proposal/0x8fd07bd66971c868cef3d9e85c71448cff39a2f08480be72e774eff14275435b</t>
  </si>
  <si>
    <t>0x8fd07bd66971c868cef3d9e85c71448cff39a2f08480be72e774eff14275435b</t>
  </si>
  <si>
    <t>e20</t>
  </si>
  <si>
    <t>e97</t>
  </si>
  <si>
    <t>e64</t>
  </si>
  <si>
    <t>e83</t>
  </si>
  <si>
    <t>Melanie ETH CC stipend</t>
  </si>
  <si>
    <t>e117</t>
  </si>
  <si>
    <t>ETHCC costs (Sky)</t>
  </si>
  <si>
    <t>https://develop.dxvote.dev/#/xdai/proposal/0xb3d9e5db05bace9ce6523b1365ec876b1664f07d01db61406176944a96194d97</t>
  </si>
  <si>
    <t>0xb3d9e5db05bace9ce6523b1365ec876b1664f07d01db61406176944a96194d97</t>
  </si>
  <si>
    <t>e77</t>
  </si>
  <si>
    <t>ENS purchases</t>
  </si>
  <si>
    <t>https://dxvote.eth.limo/#/xdai/proposal/0x807b62d40f55b004b67f8322d6920d21f6739132f7125d27719b16e5b031bb2b</t>
  </si>
  <si>
    <t>0x807b62d40f55b004b67f8322d6920d21f6739132f7125d27719b16e5b031bb2b</t>
  </si>
  <si>
    <t>e75</t>
  </si>
  <si>
    <t>Swag (Zett reimbursement)</t>
  </si>
  <si>
    <t>Merch</t>
  </si>
  <si>
    <t>e76</t>
  </si>
  <si>
    <t>Airtable (Zett)</t>
  </si>
  <si>
    <t>e30</t>
  </si>
  <si>
    <t>e118</t>
  </si>
  <si>
    <t>HAUS LP DAO farming</t>
  </si>
  <si>
    <t>https://develop.dxvote.dev/#/xdai/proposal/0xfb742360e47caac251f3da71270c8388f3a0e2c78f78acedd598fd539e7184e3</t>
  </si>
  <si>
    <t>0xfb742360e47caac251f3da71270c8388f3a0e2c78f78acedd598fd539e7184e3</t>
  </si>
  <si>
    <t>e94</t>
  </si>
  <si>
    <t>https://develop.dxvote.dev/#/mainnet/proposal/0xbf0fcf264ecd861a97cedbcf9b439c95d16a0720ae434c02e9253a9b39a6aa08</t>
  </si>
  <si>
    <t>0xbf0fcf264ecd861a97cedbcf9b439c95d16a0720ae434c02e9253a9b39a6aa08</t>
  </si>
  <si>
    <t>e73</t>
  </si>
  <si>
    <t>e78</t>
  </si>
  <si>
    <t>Federico ETH CC reimbursement</t>
  </si>
  <si>
    <t>e70</t>
  </si>
  <si>
    <t>Adam Reimbursements for ETH CC</t>
  </si>
  <si>
    <t>e98</t>
  </si>
  <si>
    <t>e95</t>
  </si>
  <si>
    <t>Space Inch - July &amp; August work</t>
  </si>
  <si>
    <t>https://develop.dxvote.dev/#/xdai/proposal/0x1291c82c23ae2f56003db34aa70046f0a4914db489a4ddf96e4d0a69506b07f3</t>
  </si>
  <si>
    <t>0x1291c82c23ae2f56003db34aa70046f0a4914db489a4ddf96e4d0a69506b07f3</t>
  </si>
  <si>
    <t>e61</t>
  </si>
  <si>
    <t>Tammy ETH CC Travel and Stay Stipend</t>
  </si>
  <si>
    <t>e65</t>
  </si>
  <si>
    <t>e91</t>
  </si>
  <si>
    <t>Francesco ETH CC costs</t>
  </si>
  <si>
    <t>e100</t>
  </si>
  <si>
    <t>Final fee – Exec search for Marketing Lead @ Dxdao</t>
  </si>
  <si>
    <t>https://develop.dxvote.dev/#/xdai/proposal/0x0635e3565e1626e2d9e7cae006d5e14bdceafad7f242be6fcfc45a1d5f49260f</t>
  </si>
  <si>
    <t>0x0635e3565e1626e2d9e7cae006d5e14bdceafad7f242be6fcfc45a1d5f49260f</t>
  </si>
  <si>
    <t>e99</t>
  </si>
  <si>
    <t>e121</t>
  </si>
  <si>
    <t>Gas Governance Refund #5</t>
  </si>
  <si>
    <t>https://develop.dxvote.dev/#/mainnet/proposal/0xecde75c14028c3e8a4224133fc6b47490eab4f7f38a8297f5cc4b9230499e154</t>
  </si>
  <si>
    <t>0xecde75c14028c3e8a4224133fc6b47490eab4f7f38a8297f5cc4b9230499e154</t>
  </si>
  <si>
    <t>e80</t>
  </si>
  <si>
    <t>Smart contract deployment</t>
  </si>
  <si>
    <t>e81</t>
  </si>
  <si>
    <t>ENS Domain renewal</t>
  </si>
  <si>
    <t>e101</t>
  </si>
  <si>
    <t>Payout for Space Inch development work in September</t>
  </si>
  <si>
    <t>https://develop.dxvote.dev/#/xdai/proposal/0xaefc5b87d251704c082b40cb7d6ceebb8d5dfec84fccab1b8a31dbf15dc496e9</t>
  </si>
  <si>
    <t>0xaefc5b87d251704c082b40cb7d6ceebb8d5dfec84fccab1b8a31dbf15dc496e9</t>
  </si>
  <si>
    <t>e66</t>
  </si>
  <si>
    <t>e119</t>
  </si>
  <si>
    <t>GEN Purchase</t>
  </si>
  <si>
    <t>https://develop.dxvote.dev/#/xdai/proposal/0x8596d5e9383586191e803ad4a2cf8819a9f9750dd158688f4cdec7757395483e</t>
  </si>
  <si>
    <t>0x8596d5e9383586191e803ad4a2cf8819a9f9750dd158688f4cdec7757395483e</t>
  </si>
  <si>
    <t>e56</t>
  </si>
  <si>
    <t>Keenan Discord community tool costs</t>
  </si>
  <si>
    <t>e122</t>
  </si>
  <si>
    <t>Gas Governance Refund #6</t>
  </si>
  <si>
    <t>https://develop.dxvote.dev/#/mainnet/proposal/0x1161a9af303415a4dc82505ede823d66fee6472181905954e07f46a6be8cf94e</t>
  </si>
  <si>
    <t>0x1161a9af303415a4dc82505ede823d66fee6472181905954e07f46a6be8cf94e</t>
  </si>
  <si>
    <t>e120</t>
  </si>
  <si>
    <t>GEN purchase</t>
  </si>
  <si>
    <t>https://develop.dxvote.dev/#/xdai/proposal/0xac69e782f2eee6e7645fc546e7f2d437b24d76c5be9578f3702ef8ecccf6bcc3</t>
  </si>
  <si>
    <t>0xac69e782f2eee6e7645fc546e7f2d437b24d76c5be9578f3702ef8ecccf6bcc3</t>
  </si>
  <si>
    <t>e125</t>
  </si>
  <si>
    <t>DXdao.link email service reimbursement</t>
  </si>
  <si>
    <t>https://develop.dxvote.dev/#/xdai/proposal/0x727d9839ca308dc5e015d4be457116c5c19431a137d6fe1f89a40be14532f459</t>
  </si>
  <si>
    <t>0x727d9839ca308dc5e015d4be457116c5c19431a137d6fe1f89a40be14532f459</t>
  </si>
  <si>
    <t>e92</t>
  </si>
  <si>
    <t>Nissa Lisbon Costs</t>
  </si>
  <si>
    <t>e104</t>
  </si>
  <si>
    <t>Space Inch Development Work in October</t>
  </si>
  <si>
    <t>https://develop.dxvote.dev/#/xdai/proposal/0xab5c26905f6141577c5c37d720b87a36c052ca930497e75212dc476a075dae1f</t>
  </si>
  <si>
    <t>0xab5c26905f6141577c5c37d720b87a36c052ca930497e75212dc476a075dae1f</t>
  </si>
  <si>
    <t>e135</t>
  </si>
  <si>
    <t>Kobello Retrospective Contributor Bonus - Level 1</t>
  </si>
  <si>
    <t>https://develop.dxvote.dev/#/xdai/proposal/0x036c4ba181d933de4c4a3ad4b5186d2aa3c5d500e92650f990d5992ac91e6319</t>
  </si>
  <si>
    <t>0x036c4ba181d933de4c4a3ad4b5186d2aa3c5d500e92650f990d5992ac91e6319</t>
  </si>
  <si>
    <t>e67</t>
  </si>
  <si>
    <t>e69</t>
  </si>
  <si>
    <t>Augusto Reimbursements for Lisbon</t>
  </si>
  <si>
    <t>e88</t>
  </si>
  <si>
    <t>Caden reimbursement Lisbon</t>
  </si>
  <si>
    <t>e68</t>
  </si>
  <si>
    <t>Tammy ETHLisbon Travel and Stay Stipend</t>
  </si>
  <si>
    <t>e102</t>
  </si>
  <si>
    <t>Audit of Staking Contracts v2</t>
  </si>
  <si>
    <t>https://develop.dxvote.dev/#/xdai/proposal/0x6d7697643c499ead500ccd5e8cba9049b549e282f2dc2e3cae8a7ba9e1a4c1b2</t>
  </si>
  <si>
    <t>0x6d7697643c499ead500ccd5e8cba9049b549e282f2dc2e3cae8a7ba9e1a4c1b2</t>
  </si>
  <si>
    <t>e103</t>
  </si>
  <si>
    <t>e89</t>
  </si>
  <si>
    <t>Ross Lisbon expenses</t>
  </si>
  <si>
    <t>e127</t>
  </si>
  <si>
    <t>Lisbon Merch</t>
  </si>
  <si>
    <t>https://develop.dxvote.dev/#/xdai/proposal/0x575cb026d22b6644e279348873e76b75e0a0ab6514d521ebcc13d2296d7d53f0</t>
  </si>
  <si>
    <t>0x575cb026d22b6644e279348873e76b75e0a0ab6514d521ebcc13d2296d7d53f0</t>
  </si>
  <si>
    <t>e126</t>
  </si>
  <si>
    <t>Zett Lisbon stipend</t>
  </si>
  <si>
    <t>e128</t>
  </si>
  <si>
    <t>ETH Lisbon Hackathon Food</t>
  </si>
  <si>
    <t>e82</t>
  </si>
  <si>
    <t>ENS renewal</t>
  </si>
  <si>
    <t>al/0x8190613fd6145c6f1ce7cf8b8d35e77a135ec318c4ad37bc022b310953cf49ac</t>
  </si>
  <si>
    <t>e57</t>
  </si>
  <si>
    <t>e129</t>
  </si>
  <si>
    <t>Keenan Lisbon Stipend</t>
  </si>
  <si>
    <t>https://develop.dxvote.dev/#/xdai/proposal/0x0c1029734820fb55f6b0cfc2680e82b725133de2eb2ab4eb1b0eb698e6880868</t>
  </si>
  <si>
    <t>0x0c1029734820fb55f6b0cfc2680e82b725133de2eb2ab4eb1b0eb698e6880868</t>
  </si>
  <si>
    <t>e130</t>
  </si>
  <si>
    <t>Ally Lisbon Stipend</t>
  </si>
  <si>
    <t>e132</t>
  </si>
  <si>
    <t>Dxdocs ENS registration</t>
  </si>
  <si>
    <t>e131</t>
  </si>
  <si>
    <t>Swapr Arbitrum Pair Deployment Costs</t>
  </si>
  <si>
    <t>e105</t>
  </si>
  <si>
    <t>Space Inch Development work in November</t>
  </si>
  <si>
    <t>https://develop.dxvote.dev/#/xdai/proposal/0x47136b1d173bc851fb649635ec64c5e5035158519eaa504efa40695bdb88f6ec</t>
  </si>
  <si>
    <t>0x47136b1d173bc851fb649635ec64c5e5035158519eaa504efa40695bdb88f6ec</t>
  </si>
  <si>
    <t>e133</t>
  </si>
  <si>
    <t>MME DAO Research</t>
  </si>
  <si>
    <t>https://develop.dxvote.dev/#/xdai/proposal/0x49aa862fe9363c31a2cd8c26fc1e6ff22b96e9d221b227a1da5ecd48a435ae40</t>
  </si>
  <si>
    <t>0x49aa862fe9363c31a2cd8c26fc1e6ff22b96e9d221b227a1da5ecd48a435ae40</t>
  </si>
  <si>
    <t>e55</t>
  </si>
  <si>
    <t>Sky ETH Lisbon stipend</t>
  </si>
  <si>
    <t>e84</t>
  </si>
  <si>
    <t>Melanie Lisbon stipend</t>
  </si>
  <si>
    <t>e58</t>
  </si>
  <si>
    <t>e79</t>
  </si>
  <si>
    <t>Federico Lisbon travel reimbursement</t>
  </si>
  <si>
    <t>e134</t>
  </si>
  <si>
    <t>Dxdao sticker reimbursement</t>
  </si>
  <si>
    <t>https://develop.dxvote.dev/#/xdai/proposal/0x536863a8301dc9e3e89c6e8b794fc132ef7f52aa577f5f6b567601f0b354f320</t>
  </si>
  <si>
    <t>0x536863a8301dc9e3e89c6e8b794fc132ef7f52aa577f5f6b567601f0b354f320</t>
  </si>
  <si>
    <t>e136</t>
  </si>
  <si>
    <t>Coordinape</t>
  </si>
  <si>
    <t>e106</t>
  </si>
  <si>
    <t>Second Payment for Audit of Staking Contracts v2</t>
  </si>
  <si>
    <t>https://develop.dxvote.dev/#/xdai/proposal/0x51531b259af57f666fea13f9212e0ca374c22b6e06fb4dc6ec5b43e6bf3f1c8a</t>
  </si>
  <si>
    <t>0x51531b259af57f666fea13f9212e0ca374c22b6e06fb4dc6ec5b43e6bf3f1c8a</t>
  </si>
  <si>
    <t>e107</t>
  </si>
  <si>
    <t>e74</t>
  </si>
  <si>
    <t>Dev Violet Lisbon costs</t>
  </si>
  <si>
    <t>e123</t>
  </si>
  <si>
    <t>Augusto Gas costs</t>
  </si>
  <si>
    <t>https://develop.dxvote.dev/#/mainnet/proposal/0x76e79bc9c886ef250f8665666b37213a9c36ce32e859cdefaea28ff35414c9f8</t>
  </si>
  <si>
    <t>0x76e79bc9c886ef250f8665666b37213a9c36ce32e859cdefaea28ff35414c9f8</t>
  </si>
  <si>
    <t>e108</t>
  </si>
  <si>
    <t>Audit of DXgovernance Contracts by Team Omega</t>
  </si>
  <si>
    <t>https://develop.dxvote.dev/#/xdai/proposal/0xbaa33458079828f6bdd6d4ab18bfbcbc2ec07311db511a25ac9a9220df8f9466</t>
  </si>
  <si>
    <t>0xbaa33458079828f6bdd6d4ab18bfbcbc2ec07311db511a25ac9a9220df8f9466</t>
  </si>
  <si>
    <t>e109</t>
  </si>
  <si>
    <t>e113</t>
  </si>
  <si>
    <t>ETH Denver Sponsorship</t>
  </si>
  <si>
    <t>https://develop.dxvote.dev/#/mainnet/proposal/0x20a7cdb0c5da3493d12861e2bef201798f5f7212b5ceaec85234f37d85e05b25</t>
  </si>
  <si>
    <t>0x20a7cdb0c5da3493d12861e2bef201798f5f7212b5ceaec85234f37d85e05b25</t>
  </si>
  <si>
    <t>e111</t>
  </si>
  <si>
    <t>Space Inch Development Work in December</t>
  </si>
  <si>
    <t>https://develop.dxvote.dev/#/xdai/proposal/0xcb769ca44c9fb74fc7929fc13f77a09e1ba157dd9738788bde0a9d2622f9eec5</t>
  </si>
  <si>
    <t>0xcb769ca44c9fb74fc7929fc13f77a09e1ba157dd9738788bde0a9d2622f9eec5</t>
  </si>
  <si>
    <t>e115</t>
  </si>
  <si>
    <t>InitiativeDAO</t>
  </si>
  <si>
    <t>https://develop.dxvote.dev/#/xdai/proposal/0x97377e47923635ae067f50aecbde9904c0a2ff3fa50f8001c717f5a5dd1f813f</t>
  </si>
  <si>
    <t>0x97377e47923635ae067f50aecbde9904c0a2ff3fa50f8001c717f5a5dd1f813f</t>
  </si>
  <si>
    <t>e59</t>
  </si>
  <si>
    <t>e114</t>
  </si>
  <si>
    <t>Copenhagen Flames Sponsorship</t>
  </si>
  <si>
    <t>https://develop.dxvote.dev/#/mainnet/proposal/0x52caf27731125a4e56df0bed3f4845083885a7e91f492cef87a8264c325ee51e</t>
  </si>
  <si>
    <t>0x52caf27731125a4e56df0bed3f4845083885a7e91f492cef87a8264c325ee51e</t>
  </si>
  <si>
    <t>e110</t>
  </si>
  <si>
    <t>Payment request for retention of Polsinelli LLP (Legal Budget)</t>
  </si>
  <si>
    <t>https://develop.dxvote.dev/#/xdai/proposal/0x586c65c990d40840105cce33fd453414325a8c834da05ea9ad746006a3b15bcc</t>
  </si>
  <si>
    <t>0x586c65c990d40840105cce33fd453414325a8c834da05ea9ad746006a3b15bcc</t>
  </si>
  <si>
    <t>e93</t>
  </si>
  <si>
    <t>Dave gas governance contract refund</t>
  </si>
  <si>
    <t>e124</t>
  </si>
  <si>
    <t>0x4600a74deb430806b2f69740749e825c969765698455d2a42a5bad21886513f4</t>
  </si>
  <si>
    <t>e60</t>
  </si>
  <si>
    <t>e85</t>
  </si>
  <si>
    <t>Social Media &amp; Community Growth Job Posting</t>
  </si>
  <si>
    <t>e86</t>
  </si>
  <si>
    <t>Art Director Job Posting</t>
  </si>
  <si>
    <t>e87</t>
  </si>
  <si>
    <t>Swag sample reimbursement</t>
  </si>
  <si>
    <t>Ross ETH Denver Stipend</t>
  </si>
  <si>
    <t>0xe2412388f4fbf33a12e437b0bc912e8cf6f9d6a141840ce4122d0644cbb03b2e</t>
  </si>
  <si>
    <t>ETH Price</t>
  </si>
  <si>
    <t>DXD Price</t>
  </si>
  <si>
    <t>Borisblock</t>
  </si>
  <si>
    <t>Allyq</t>
  </si>
  <si>
    <t>AugustoL</t>
  </si>
  <si>
    <t>Caney Fork</t>
  </si>
  <si>
    <t>ContributorX</t>
  </si>
  <si>
    <t>Levotiate</t>
  </si>
  <si>
    <t>luzzifoss</t>
  </si>
  <si>
    <t>0xKLOM</t>
  </si>
  <si>
    <t>0xa793418ec15a861296ddad02148bd28a6078e799ea605d299b7dd9c38656e5cb</t>
  </si>
  <si>
    <t>0x753bfb5a08d34e80f87f31fa697f00f991d2e77e54d0509e49feb76539846e0b</t>
  </si>
  <si>
    <t>0x7c3b8569d7d196f5c2764bb4f7edf1e0c6fcdca10f1be153b8adb5dda4663609</t>
  </si>
  <si>
    <t>0x3c207c2cb2005382f4ee55b11949057df74e2914c3f66f172014736ea1a3207f</t>
  </si>
  <si>
    <t>0x4c87360f51d53256be331f459bdcebd659e2368d30ca9441c8b84cfe1bc38304</t>
  </si>
  <si>
    <t>0x1b7634ab666c2a29bc85d830921c8c367a559b4c8bdcfa79b3e78e582f294e8c</t>
  </si>
  <si>
    <t>0x1fe7d4a7baa0ccc75b3640d3be0abda448afcd6754f20b6cfe755a45b87e6aa4</t>
  </si>
  <si>
    <t>0xa2be4abc07207c4a273cd977428078b3d81292522cd170d4e0f9c95091568427</t>
  </si>
  <si>
    <t>0x9230fa1b8a5d6643c029a9259256e2d852c3a485b31694b9e0e33645ceeedbca</t>
  </si>
  <si>
    <t>0x269918338f757a7e4c56de96acf1e517282cab63f97485dc5ce38b8b6e374ede</t>
  </si>
  <si>
    <t>https://daotalk.org/t/augustol-contribution-work-proposal-4/3621</t>
  </si>
  <si>
    <t>0x28e4d114cad1d9ef56d0e43953d44b7dee4786714b6d6429410e57bcf9f04d65</t>
  </si>
  <si>
    <t>0xb1c9bf50e3b89be56279e9576b6c1e2516434d9abf7a8924d638377e858b4af7</t>
  </si>
  <si>
    <t>0x5b7e7cdab1cc23e4c78e93cedef86c59278259dd5206d2674904fc1eae1a40e7</t>
  </si>
  <si>
    <t>0x6c2366402f1baa13661d68659ca4981c28c11078b67f9c6a10389a0d1e3fc922</t>
  </si>
  <si>
    <t>0x399c05f720af6db7dbb2ce7c539c3c48fdcefebbfeb2fc3a12ec65dba645249b</t>
  </si>
  <si>
    <t>0xb0f303cda263824463740d66e310d06cf1a4f73bea67a6a8a51d95c37bcf532a</t>
  </si>
  <si>
    <t>0xb5c6c20600d0324cbe600cfc1874fa1570e58202130b032e9f7f5643f375aa1b</t>
  </si>
  <si>
    <t>0x74cb0a9436ddd5810bb7dac8e537def758d2be703abcb6a93cc7125bf52c8266</t>
  </si>
  <si>
    <t>0x52c90416b88701ea09a44b0bd9bed5c7ea6db5cece2d28cb1456a7da668afc16</t>
  </si>
  <si>
    <t>0x698c40183fd31e9df74d0a7d391c62b1475cd53b5cec730aa9090262876a79f0</t>
  </si>
  <si>
    <t>0xfa21c90ad70a9f2f804246f3746b5aef5036864f29158c298efe49a28d6578f3</t>
  </si>
  <si>
    <t>Carl B</t>
  </si>
  <si>
    <t>0x8e496a70764ca712c6444df8486024e5d88b98b97a0688c6ea2a325384e019c1</t>
  </si>
  <si>
    <t>0x7e6b833973c06433dd53c04ed7664798fb11aae83881346d442c60279b087b71</t>
  </si>
  <si>
    <t>0x1777d3d347124bc6d7f8337ea4066648bbc0173c57d3ae9c0e86e8f83f55924c</t>
  </si>
  <si>
    <t>0x5b1fb2e66669ad69531309fcfe342f4a1bfd995eb6940de049a625a4948289a9</t>
  </si>
  <si>
    <t>0xae733d1e248b208b9f3bb1b9ba24b7b678dc6f9594afb018574e928787b6d7cc</t>
  </si>
  <si>
    <t>0xfa8db9098d406b2efb145366102a314fc852a40d3c4361f4a30f15783bbf639a</t>
  </si>
  <si>
    <t>0xe41ab7ec3ac9cb672043efb936ca9993d5ca2d97c6aaa14e61945faacc65e2d6</t>
  </si>
  <si>
    <t>0x7d706e5797f06b58d11fb7924856b55b0399fb4788447f23421cfdab16905f6e</t>
  </si>
  <si>
    <t>0xf64ef8e41d77cd00750b7cf0f82d1d5dd6a72ff9589c8c0667490e9318dd15eb</t>
  </si>
  <si>
    <t>Dino</t>
  </si>
  <si>
    <t>0x3495509fdd80bc85acbd43808c999fa67de371861579da4fad502f7d32b722ad</t>
  </si>
  <si>
    <t>Diogo</t>
  </si>
  <si>
    <t>0x62f0b6b36f2071c93ed3b4b6cfcce354dadf9caf31fbfea64d95809195bc967f</t>
  </si>
  <si>
    <t>Guerrap</t>
  </si>
  <si>
    <t>0x4a70402e1e43f472a7b58f52969390cd77cc7896cc8a9bb492f87303dc1c2e68</t>
  </si>
  <si>
    <t>Int_blue</t>
  </si>
  <si>
    <t>0xec1661e91a40e16976d06c8240559f21cc92cd58c127763bc74747f7192404a8</t>
  </si>
  <si>
    <t>Jorge</t>
  </si>
  <si>
    <t>0x728980d7a2086a78561c2b24b82a04957a2d31fb41e84373de77d85b423d93a2</t>
  </si>
  <si>
    <t>Leonardo Berteotti</t>
  </si>
  <si>
    <t>0x00d4d73fd9cf48d95c5456dbd9b367236128e92359d600d2b09ce4cc2cb95bd4</t>
  </si>
  <si>
    <t>0x797e661cad50dfc6956c19e3e2538b3f36aed16e29d17f0a1d34cb90384ed9d0</t>
  </si>
  <si>
    <t>0xe03d013efeca08f6d0949861290bb2e8332d5dfe35f9516674ef5c208d84a91c</t>
  </si>
  <si>
    <t>0xee7d2df08b9870157259690aac89380acec49fc4587178481338e31c97428f30</t>
  </si>
  <si>
    <t>0x8c06598b21cce13359a28a4c52efdc3606103bd93340f27fc6061ffe50a4d3b4</t>
  </si>
  <si>
    <t>0xf8bb4742b850198584c7bee39437151f5a6f6987dd23c106080f437002d2a155</t>
  </si>
  <si>
    <t>0xf85a3a5d75d9772e60807e4f5bb0d0ceb8f6c65d0c93b92b2d2e42cd6cb25505</t>
  </si>
  <si>
    <t>0xf637871828ab1b20f7551cba7f81cc211502468f2273e77f619073c49d5ea6ef</t>
  </si>
  <si>
    <t>0x981f7ad155bb4d79fe963426b22d26bde961aa069b3afb6924968ac0325e1b08</t>
  </si>
  <si>
    <t>0x3fe2e55c745fba7e7f9ad5ee91e2bfd79ca13f4557cf2725247047b1c0a90849</t>
  </si>
  <si>
    <t>0xd0555152a26164e57d55484c0305f66fee84cd72967f7bc2f6cc4235216b8110</t>
  </si>
  <si>
    <t>0xbac6b0fed6d4e10445d27f03ebc424082bf4c6c5cf127ac2f89cac04e99671e9</t>
  </si>
  <si>
    <t>0x36453048f17d2a6612da9380ee7526aba69976cf13637688b3beb6e701ff9cfb</t>
  </si>
  <si>
    <t>0x52a7e5f06b36a916e88e0e6c0adbc3fc8fb2b7e23970a0c5fcf81b41669a50b3</t>
  </si>
  <si>
    <t>Milan V</t>
  </si>
  <si>
    <t>0x59b36d189960953e0bce203532af7f717575387eeb0138d70b4d1fdbf743227a</t>
  </si>
  <si>
    <t>0xe4a0e623a08639960a2936b6eb629a24f48578e2f520cfe32b25af84f70826c3</t>
  </si>
  <si>
    <t>0xd066e809f19e7fcba92fd4c99001be124525484f5d37725c21d64479a248cd08</t>
  </si>
  <si>
    <t>0xd41c033b50c0d32cbcd5d8a15a9ad528de8732cc6542f0aff6100b61e5893dac</t>
  </si>
  <si>
    <t>0x8893d52df36f581cf2e30a17c5459380db55799d31fce85dd5e9b17e20a3251a</t>
  </si>
  <si>
    <t>0xfe2765f0bbd28a9d00e6c231d12e19235b4f471b02fea652bc6b5d5280069a4f</t>
  </si>
  <si>
    <t>0x40f8b0847efd72688758d6ab7c58a84132bc5e68c57d91c8be1314bd2160e717</t>
  </si>
  <si>
    <t>0x9f66d49e0b800dca0de8d21044f7cdf67af8e12154d01b785253e29419a2eab2</t>
  </si>
  <si>
    <t>0x3ad287fad8243f2ab939f0b5dee1b019ba8aeb80247f3719faf7ec87c6a7c153</t>
  </si>
  <si>
    <t>Nicolas</t>
  </si>
  <si>
    <t>0x525200efb2b6985be146a2deeaa2709671bf9d6479ce5974bbb575aebd0cc230</t>
  </si>
  <si>
    <t>0xcbba59861ced43a022b2bf0bb5e26151b2e1088c7b0198d63b414732f6cf0aea</t>
  </si>
  <si>
    <t>0xb399905e93fcc1ea604cc965a2622b39a62318706965aa13319784ad20a069f1</t>
  </si>
  <si>
    <t>0x610e201c8ac544589cd9d2743e3463344fe4d43065abe6726211eb59d53c4032</t>
  </si>
  <si>
    <t>0xeb093a056d71e391917e06a2751e0bd23cd7ef06092b1db4e4c8adf88642b8b7</t>
  </si>
  <si>
    <t>0x7fb7e060c4b6442e2cbd4fbd48bde7005c8553c9fa10f27d8d266793593fab6b</t>
  </si>
  <si>
    <t>0x3a8e9d0b5909b8dbaa1bc391c7f708dfa1432afa98a10e86a1197457d9037733</t>
  </si>
  <si>
    <t>Vangrim</t>
  </si>
  <si>
    <t>0x2f858a5f6a46e29b950b09f77804deda6cea0acb1f55ca2fabad3bfe621c97d6</t>
  </si>
  <si>
    <t>0xf4c3ff2d5bd8d2111491052da99755d12b5ae3989ec061f16ef1651726c8a739</t>
  </si>
  <si>
    <t>0x6f8961cbd277969e9d149d1220d26b678f5e7193dbdff9f136239c54c67c53b4</t>
  </si>
  <si>
    <t>0x23ec0ba69003e9c8d0724a2b368c1d6d6a151e1f5a5673604f1097de28e966c6</t>
  </si>
  <si>
    <t>0x1b92046e0345a26fe777e7d54af8b39400c4f425243eeeca73004673041cdb01</t>
  </si>
  <si>
    <t>0xf37c8f2d3b91c335f17b32267b37ad95d4fb76123fb65f32bef87947067276d1</t>
  </si>
  <si>
    <t>0x872704d2f1619dd5d83b9ca255348647b504322aac54bc4783712d6f6883020f</t>
  </si>
  <si>
    <t>Wayne</t>
  </si>
  <si>
    <t>0xe3209990432c23293332367fbe0a399ede709e42c1c9640c72d949819c1185f0</t>
  </si>
  <si>
    <t>Wixzi</t>
  </si>
  <si>
    <t>0x3d4de42fbdb25ede9391ab6c5e87985d524f7cd42f47c75fd75acb1e581b2cf1</t>
  </si>
  <si>
    <t>0x073eb320293e2c3ef11eee02e6f2579e16265edc8f08e7d7e250107ab09e0689</t>
  </si>
  <si>
    <t>0xfb27a478ec614dea90f5e0b4b4caa828fded254d0d589b120a119e0ca097ebad</t>
  </si>
  <si>
    <t>x</t>
  </si>
  <si>
    <t>0x0437d812f9581c992c12cf015252ced24dcd475d34e0e41256cdb6abee45eb8a</t>
  </si>
  <si>
    <t>Adam Devconnect Amsterdam</t>
  </si>
  <si>
    <t>0xce7c3c0de28ba9b1d1c4180234200a4da01c4c1a900e39fd9671f1ff5cdaa71a</t>
  </si>
  <si>
    <t>Alchemy API</t>
  </si>
  <si>
    <t>0xf3d30c8e23ad26f4e9a75dc4cd71fa6a08a4e665e52791f97726efb90f0da8a5</t>
  </si>
  <si>
    <t>0xcdee5c66dc09174bbef55341eca5e917e8f9e1a5b4f0df03ee85acf23eb30fff</t>
  </si>
  <si>
    <t>Amsterdam swag (Zett)</t>
  </si>
  <si>
    <t>0xf386d0a218f489df4649b345c9e248369e82685b23dffb895f8a4bfe2d9f268b</t>
  </si>
  <si>
    <t>0xcf22139313ac001366712573f84c680c2c69fbd60ac0fe0ef128a9aa9f37af94</t>
  </si>
  <si>
    <t>Caden ETH Lisbon stipend</t>
  </si>
  <si>
    <t>Carl B - DXamsterdam stipend</t>
  </si>
  <si>
    <t>0x5cf0c076fc5cb1d7931cfbcb2988c9302494b5b967f87caa04cc01c4deee484a</t>
  </si>
  <si>
    <t>0x880d07de4907b66d72521faec4de98283b92e9beb093b8ff7cdcb6112363b334</t>
  </si>
  <si>
    <t>Codeless Conduct Sponsor</t>
  </si>
  <si>
    <t>0x9d352358230dfed0aab8ee272d36083a94a48e5b5bd153749b1e69a27ae73705</t>
  </si>
  <si>
    <t>Copenhagen trip (Zett)</t>
  </si>
  <si>
    <t>CPH Flames jerseys</t>
  </si>
  <si>
    <t>Dave Amsterdam stipend</t>
  </si>
  <si>
    <t>0x53fdeca53c7c6440f9006964293db70ac6d297dd2199043e5325f82882176fb2</t>
  </si>
  <si>
    <t>Dev Violet ETH Denver expenses</t>
  </si>
  <si>
    <t>Dlabs entity formation stipend</t>
  </si>
  <si>
    <t>0x39aa9535792dbd6d5365cf683a848c00d9c9b332b4286e0e4c53626f5844d613</t>
  </si>
  <si>
    <t>DXColombia stipend</t>
  </si>
  <si>
    <t>Dxbiz</t>
  </si>
  <si>
    <t>0x9e10a23ba92fd7d5d87c9285135c495692ce52584e976b4a324f01754538c3fc</t>
  </si>
  <si>
    <t>DXD Buyback GPv1 Services Cost Reimbursement for Q4 2021</t>
  </si>
  <si>
    <t>DXD for 1hive trivia awards</t>
  </si>
  <si>
    <t>0xe09044e9c9b31546a3eb783f07f50ca59b0a871275834a4890e489e13f691f2b</t>
  </si>
  <si>
    <t>DXdao Hackathon &amp; Retreat Colombia October 2022</t>
  </si>
  <si>
    <t>0xfe8dbe253824d26a023cfbe75ccfd01a15defa01fd7f2712fb2a33a2bcb6b1bd</t>
  </si>
  <si>
    <t>0x51e16df1dd0a6de9bacb6955e39366140160023e9306ac9a6268353ec6b2918c</t>
  </si>
  <si>
    <t>ENS Renewal</t>
  </si>
  <si>
    <t>ETH Denver Dave Stipend</t>
  </si>
  <si>
    <t>0xb9c24d9fcfe1ba48f08dd8c87fc0d7657a3d3c356edf22e1567694a5283ed990</t>
  </si>
  <si>
    <t>ETH Denver Stickers</t>
  </si>
  <si>
    <t xml:space="preserve">ETH Denver swag </t>
  </si>
  <si>
    <t>GEN repleneshing</t>
  </si>
  <si>
    <t>0x17dcc4df80b1dcde1c7943ecb9aacab9f6d369177f9dffdcc95be231511da1be</t>
  </si>
  <si>
    <t>0xe328cc853e2b3040e827e933f708766de59e0edf304573197dcca49c377087c5</t>
  </si>
  <si>
    <t>Governance Gas Refunds # 8</t>
  </si>
  <si>
    <t>0x6facdbca526b5eb3c4265c9d8e6bdadc5e7b5aeb8e5dd3d6d25fa3b2db1787d0</t>
  </si>
  <si>
    <t>HR software</t>
  </si>
  <si>
    <t>Keenan Arbitrum Gas refunds</t>
  </si>
  <si>
    <t>0x3cf57b232feda914d81261d4c0feb7a510b7858c107696af862a37601dc687f4</t>
  </si>
  <si>
    <t>Keenan discord reimbursements</t>
  </si>
  <si>
    <t>Keenan ETH Denver stipend</t>
  </si>
  <si>
    <t>Keenan ETH denver tickets</t>
  </si>
  <si>
    <t>0x2a962b078d0452d70264772a05ff39b28163ae80c3b02a27b1e63bafba035c11</t>
  </si>
  <si>
    <t>Level K ETH Denver expenses</t>
  </si>
  <si>
    <t>0x982e4dcea86d80a72ea6da2dab6730e34b409bee35788b414ff032d265b03f9b</t>
  </si>
  <si>
    <t>Melanie - DXAmsterdam</t>
  </si>
  <si>
    <t>0xf1e9f9b94b4998a2eccd70505d17c5f340965dbad018a3da7dc26463efba0724</t>
  </si>
  <si>
    <t>Melanie - ETHDenver Stipend Request</t>
  </si>
  <si>
    <t>0xfcdb52fff5bed18bbce359b3bdeb5ffe0431c0e29f60af08b85aef969cf7fe25</t>
  </si>
  <si>
    <t>Milton ETH Denver stipend</t>
  </si>
  <si>
    <t>0xe38ea8f4f843920e4f450ff0cfbc66d6158543a546119b72ce8493b732de007d</t>
  </si>
  <si>
    <t>MME Legal expenses (through Decentral Labs)</t>
  </si>
  <si>
    <t>0xddad4a2733571ab684c746477455983cdc0b336a6c8c54997e7500d3f25baa5e</t>
  </si>
  <si>
    <t>Nails and swag for Amsterdam</t>
  </si>
  <si>
    <t>Nathan Amsterdam stipend</t>
  </si>
  <si>
    <t>Omega audit of Dxgov contracts</t>
  </si>
  <si>
    <t>0x80121caeb85c037f5fc606f489a4cff12622f6c05b0d85aa2ce8ce4469f5e3b2</t>
  </si>
  <si>
    <t>Sigma Prime Auditing services</t>
  </si>
  <si>
    <t>0x556cc36c8b7f807ad9770df79199f53462b8f93c6060023d97ccb3efc532c38e</t>
  </si>
  <si>
    <t>Sky Amsterdam stipend</t>
  </si>
  <si>
    <t>0x020b7aa9daca82035281fedd3bcfb42b56a67122b5ff53301b2c34c4e1d4bfdc</t>
  </si>
  <si>
    <t>Sky ETH Denver Stipend</t>
  </si>
  <si>
    <t>Smute Dxbeer label</t>
  </si>
  <si>
    <t>Design</t>
  </si>
  <si>
    <t>0xbb75003e90205f0b732008521af4b531e0774f851981dc02d480d3566f05b871</t>
  </si>
  <si>
    <t>0x2a8121413822a157f678e719ccdacbbf6a3faea752485c77685506aacc7feace</t>
  </si>
  <si>
    <t>0x4525007fb5948688f94c8db0644ca55ea5d3543ddedb8c8eeb3bfb954e982c60</t>
  </si>
  <si>
    <t>0xebc336e4173b86518857eab76cbd6ba81a6e3645c53d3287a0c12b15f9f0aa01</t>
  </si>
  <si>
    <t>0x3fe35e33bfe91259ac39a0573d99f77042a695bbf5740c2c3c1d2549d3c3085f</t>
  </si>
  <si>
    <t>Tenderly 6 month subscription</t>
  </si>
  <si>
    <t>0x5ac0caa9e0c6fc7fa126c9ed2309c800e2db48cba0de801e2e2027b03d5a7762</t>
  </si>
  <si>
    <t>Van Grim Amsterdam stipend</t>
  </si>
  <si>
    <t>0x775a93f01e24feb1707be6c9df8df89cb3e10fb2286c36c77409f0b4dfcdf668</t>
  </si>
  <si>
    <t>Venky Amsterdam stipend</t>
  </si>
  <si>
    <t>0x122e8aaf69ac6c2eb0b8576a01baa7f0b0d72775ac100e04fd111515686a182f</t>
  </si>
  <si>
    <t>Venky Arbitrum Gas reimbursement</t>
  </si>
  <si>
    <t>Violet Amsterdam stipend</t>
  </si>
  <si>
    <t>Wayne Amsterdam stipend</t>
  </si>
  <si>
    <t>0x5715b4637b8e32cf3f44dac8fbd78f38a87fc1563e5957e4eecbdd5723a03450</t>
  </si>
  <si>
    <t>Zett Amsterdam stipend</t>
  </si>
  <si>
    <t>Contributor expenses</t>
  </si>
  <si>
    <t>Other expenses</t>
  </si>
  <si>
    <t>"&gt;="&amp;start_date, dates,</t>
  </si>
  <si>
    <t>"&lt;"&amp;end_date)</t>
  </si>
  <si>
    <t>Total</t>
  </si>
  <si>
    <t>May 2021 - Oct 2021 Contributor costs average</t>
  </si>
  <si>
    <t>Nov 2021 - Apr 2022 Contributor costs average</t>
  </si>
  <si>
    <t>May 2021 - Oct 2021 Other expenses average</t>
  </si>
  <si>
    <t xml:space="preserve">includes june for contributors to balance out lower number in may </t>
  </si>
  <si>
    <t>Nov 2021 - May 2022 Other expenses costs average</t>
  </si>
  <si>
    <t>total</t>
  </si>
  <si>
    <t>adjusted from 3/2 to smooth</t>
  </si>
  <si>
    <t>difference</t>
  </si>
  <si>
    <t>Last 6 months average</t>
  </si>
  <si>
    <t>last six months</t>
  </si>
  <si>
    <t>June 2021 - Nov 2021</t>
  </si>
  <si>
    <t>Amsterdam</t>
  </si>
  <si>
    <t>Lisbon</t>
  </si>
  <si>
    <t>Denver</t>
  </si>
  <si>
    <t>Totals</t>
  </si>
  <si>
    <t>This sheet</t>
  </si>
  <si>
    <t>Contributor payout</t>
  </si>
  <si>
    <t>dlabs</t>
  </si>
  <si>
    <t>Level K</t>
  </si>
  <si>
    <t>SkyMine Labs</t>
  </si>
  <si>
    <t>Contributors</t>
  </si>
  <si>
    <t>DXLisbon Lisbon</t>
  </si>
  <si>
    <t>Polsinelli Q4 legal retainer</t>
  </si>
  <si>
    <t>0xf3f56b024a67d2ce02549241b0ad43065426510cf0d3a208739dd13f34efea3b</t>
  </si>
  <si>
    <t>McDonnel Ellis Q4 retainer</t>
  </si>
  <si>
    <t>0x70819eafc07bd4754e8f9bcaa6db331335a62e89ffa9a8d0ed527629e4c9f527</t>
  </si>
  <si>
    <t>0x0aa6a72ccb1cc3c8808890d5012badb5c26b1918e243518cd0a23543209e4662</t>
  </si>
  <si>
    <t>0x8f9db99c8179e167aee420a6e869a7ab367fadc86d4335f0e21d98e4b864901a</t>
  </si>
  <si>
    <t>Equal 100%</t>
  </si>
  <si>
    <t xml:space="preserve">MME invoice may </t>
  </si>
  <si>
    <t>0xad7f564a84d72be0cd4e9d22b05e7d09e02856d063619f0029659d53165bb3a1</t>
  </si>
  <si>
    <t>Monthly burn (past 6 months)</t>
  </si>
  <si>
    <t>Monthly burn (previous 6 months)</t>
  </si>
  <si>
    <t>Dec 2021 - Mayb 2022</t>
  </si>
  <si>
    <t>DXbiz</t>
  </si>
  <si>
    <t>HARDCODED for sort</t>
  </si>
  <si>
    <t>% of overall expenses</t>
  </si>
  <si>
    <t>Monthly squad total</t>
  </si>
  <si>
    <t>AugustoL stipend Denver</t>
  </si>
  <si>
    <t>0xe7a1d63f8041725d87fff3443ab5a64f5df60fe8ce54f6e622b5eb3eface3497</t>
  </si>
  <si>
    <t>0x44084f21f3d2cb17a70dcf877ac708295ac9c456f3dc3d32241750d9db8affaf</t>
  </si>
  <si>
    <t>Space Inch January 2022</t>
  </si>
  <si>
    <t>Space Inch February 2022 work</t>
  </si>
  <si>
    <t>Space Inch March 2022 work</t>
  </si>
  <si>
    <t>Space Inch April 2022 Work</t>
  </si>
  <si>
    <t>Space Inch May 2022 Work</t>
  </si>
  <si>
    <t>0x5b961dfe8a8768873d3f4368b622377bb81b7288e6cc1a0f5391aba6a4838ee1</t>
  </si>
  <si>
    <t>Philipp16</t>
  </si>
  <si>
    <t>0x8d914602b9eb6320ed57a62a5c502a897525e54e7f68ace6f71b39c7e34e741c</t>
  </si>
  <si>
    <t>0x556d5a5fbbf1da3c79c98725dbdf6686155563a4b07cb064c7f62f89c9d8de19</t>
  </si>
  <si>
    <t>0x04465c3d9cd0d856fc7dcd11a6dcb3d88f9cfc1940824e93915fdcaae03e549d</t>
  </si>
  <si>
    <t>Etherlabs</t>
  </si>
  <si>
    <t>0x2a4c4a69c8b0b2a526309b0e6548135899be3d45252743548bd3428b890a4bd3</t>
  </si>
  <si>
    <t>0xbec6fc9ee1b1b709d2624ea914b62718d27dff4a61751de3007fb8b422c7468e</t>
  </si>
  <si>
    <t>0x79a64e3beb29b46eb7c9dd192e13d8ac405b5a94e8b04392900497ba511ab2bc</t>
  </si>
  <si>
    <t>0xb7eb202304dbf0b1fa2fda84a1b972ac8ebc7c2dff79661de8de67c5e4ee2b2a</t>
  </si>
  <si>
    <t>0x7e73c8a5172f6b9eb13eaed263876fa4b4eedb8d6418d5c95c36fa5df493e0ec</t>
  </si>
  <si>
    <t>0x7292de0d7e7a939a7d5fa7d5a77e6d97b742119803538f7cb1648a015e0a6ed0</t>
  </si>
  <si>
    <t>VanGrim - Entity Formation and Maintenance Contributor Stipend</t>
  </si>
  <si>
    <t>0x83eb60516ad754f2bea1d07d95e8b87c77923e6ad9f7aacd5c563a1488efadf9</t>
  </si>
  <si>
    <t>Dave Colombia stipend</t>
  </si>
  <si>
    <t>0xaaa2080a29e4e8d1156b17ebe55f651f5f16e83bcd8be583539e2adca4207d2f</t>
  </si>
  <si>
    <t>0x8050c8882a1604ef7c0a77e44d309e51838ffcf53d9dfd1fdd4443952b38dd18</t>
  </si>
  <si>
    <t>Additional Scope for Audit of DXgovernance Contracts by Team Omega</t>
  </si>
  <si>
    <t>0x6aef2063fafd0acd124e3c8a2ddf3d790e60b26307df35dda1bfd109bfad8513</t>
  </si>
  <si>
    <t>0xcb517d771299da5b436bca97bf36df10286b4f30578c49e0f0e0cf3049e091cb</t>
  </si>
  <si>
    <t>Audit of Curve Wrapper Contract for Swapr by Team Omega</t>
  </si>
  <si>
    <t>0xe9ea1c82415f0e4a232c2c5d8282622e5d168037eed29a05d022b7e694ef36d4</t>
  </si>
  <si>
    <t>0x2447931f6cf42673c1d56ed568d848fec912f5009d5474658ba20d11231702a4</t>
  </si>
  <si>
    <t>0xc7d58c37c58f7ec8557e8f6c78bf84afdc9eb14f5ec868e63acf161d9662fc9f</t>
  </si>
  <si>
    <t>0x9674d1acfdc62ed039495459367ea22ad926a7d0fb2e9c2a7461bce30e3d3bac</t>
  </si>
  <si>
    <t>DXdao to commit to Ministry position in Dawn DAO organized by The DAOist</t>
  </si>
  <si>
    <t>0x73e3ed3be86120677b2dd93401ce3c729f304bac6ba6b2164de0cdb9456882d5</t>
  </si>
  <si>
    <t>1 year expenditures</t>
  </si>
  <si>
    <t>Monthly avg</t>
  </si>
  <si>
    <t>monthly avg</t>
  </si>
  <si>
    <t>% of squad total</t>
  </si>
  <si>
    <t>Marketing (MS)</t>
  </si>
  <si>
    <t>ETH CC</t>
  </si>
  <si>
    <t>GGG Sponsorship Amsterdam</t>
  </si>
  <si>
    <t>Caney Fork Denver stipend</t>
  </si>
  <si>
    <t>Caney Fork ETH Amsterdam Stipend</t>
  </si>
  <si>
    <t>AllyQ Denver stipend</t>
  </si>
  <si>
    <t>Dxdao Denver happy hour, plus Dxdao team dinner</t>
  </si>
  <si>
    <t>Eco Dev &amp; Sec</t>
  </si>
  <si>
    <t>Other squads</t>
  </si>
  <si>
    <t>% change</t>
  </si>
  <si>
    <t>Monthly avg (past 6 months)</t>
  </si>
  <si>
    <t>Monthly avg next 6 months?</t>
  </si>
  <si>
    <t>Colombia</t>
  </si>
  <si>
    <t>DXHackathon Colombia Payment #0</t>
  </si>
  <si>
    <t>6 month growth rate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</si>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</sst>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2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2" fillId="2" borderId="0" xfId="0" applyFont="1" applyFill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9" fontId="0" fillId="0" borderId="0" xfId="3" applyFont="1" applyFill="1" applyAlignment="1">
      <alignment vertical="center"/>
    </xf>
    <xf numFmtId="0" fontId="0" fillId="0" borderId="0" xfId="0" applyAlignment="1">
      <alignment wrapText="1"/>
    </xf>
    <xf numFmtId="9" fontId="0" fillId="3" borderId="0" xfId="3" applyFont="1" applyFill="1" applyAlignment="1"/>
    <xf numFmtId="0" fontId="0" fillId="4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/>
    <xf numFmtId="9" fontId="0" fillId="0" borderId="0" xfId="0" applyNumberFormat="1" applyAlignment="1">
      <alignment vertical="center"/>
    </xf>
    <xf numFmtId="0" fontId="4" fillId="0" borderId="0" xfId="0" applyFont="1"/>
    <xf numFmtId="8" fontId="0" fillId="0" borderId="0" xfId="0" applyNumberFormat="1"/>
    <xf numFmtId="44" fontId="0" fillId="0" borderId="0" xfId="1" applyFont="1" applyFill="1"/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Fill="1"/>
    <xf numFmtId="0" fontId="5" fillId="0" borderId="0" xfId="4" applyFont="1"/>
    <xf numFmtId="164" fontId="5" fillId="0" borderId="0" xfId="5" applyNumberFormat="1" applyFont="1" applyFill="1" applyAlignment="1"/>
    <xf numFmtId="0" fontId="5" fillId="0" borderId="0" xfId="4" applyFont="1" applyAlignment="1">
      <alignment vertical="center"/>
    </xf>
    <xf numFmtId="44" fontId="0" fillId="0" borderId="0" xfId="1" applyFont="1" applyFill="1" applyAlignment="1">
      <alignment vertical="center"/>
    </xf>
    <xf numFmtId="44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5" borderId="0" xfId="0" applyFill="1"/>
  </cellXfs>
  <cellStyles count="6">
    <cellStyle name="Currency" xfId="1" builtinId="4"/>
    <cellStyle name="Currency 2" xfId="5" xr:uid="{5DD6A429-A94A-BF4E-A908-95FA1ADD9315}"/>
    <cellStyle name="Normal" xfId="0" builtinId="0"/>
    <cellStyle name="Normal 2" xfId="4" xr:uid="{CD9BEF92-7039-864B-913C-6D34C6A9E8D6}"/>
    <cellStyle name="Percent" xfId="2" builtinId="5"/>
    <cellStyle name="Percent 2" xfId="3" xr:uid="{F67BDF5F-2519-9E45-804B-2A932F2F1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 squad'!$B$3</c:f>
              <c:strCache>
                <c:ptCount val="1"/>
                <c:pt idx="0">
                  <c:v>Contributor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 squad'!$A$4:$A$19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'No squad'!$B$4:$B$19</c:f>
              <c:numCache>
                <c:formatCode>_("$"* #,##0_);_("$"* \(#,##0\);_("$"* "-"??_);_(@_)</c:formatCode>
                <c:ptCount val="16"/>
                <c:pt idx="0">
                  <c:v>109075</c:v>
                </c:pt>
                <c:pt idx="1">
                  <c:v>111010</c:v>
                </c:pt>
                <c:pt idx="2">
                  <c:v>141460</c:v>
                </c:pt>
                <c:pt idx="3">
                  <c:v>137700</c:v>
                </c:pt>
                <c:pt idx="4">
                  <c:v>126660</c:v>
                </c:pt>
                <c:pt idx="5">
                  <c:v>139850</c:v>
                </c:pt>
                <c:pt idx="6">
                  <c:v>134424</c:v>
                </c:pt>
                <c:pt idx="7">
                  <c:v>156230</c:v>
                </c:pt>
                <c:pt idx="8">
                  <c:v>121160</c:v>
                </c:pt>
                <c:pt idx="9">
                  <c:v>124710</c:v>
                </c:pt>
                <c:pt idx="10">
                  <c:v>114110</c:v>
                </c:pt>
                <c:pt idx="11">
                  <c:v>125539.72</c:v>
                </c:pt>
                <c:pt idx="12">
                  <c:v>121766.64</c:v>
                </c:pt>
                <c:pt idx="13">
                  <c:v>126620</c:v>
                </c:pt>
                <c:pt idx="14">
                  <c:v>145915</c:v>
                </c:pt>
                <c:pt idx="15">
                  <c:v>122800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3-2B48-BEC0-9E41A77C92FA}"/>
            </c:ext>
          </c:extLst>
        </c:ser>
        <c:ser>
          <c:idx val="1"/>
          <c:order val="1"/>
          <c:tx>
            <c:strRef>
              <c:f>'No squad'!$C$3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'No squad'!$A$4:$A$19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'No squad'!$C$4:$C$19</c:f>
              <c:numCache>
                <c:formatCode>_("$"* #,##0_);_("$"* \(#,##0\);_("$"* "-"??_);_(@_)</c:formatCode>
                <c:ptCount val="16"/>
                <c:pt idx="0">
                  <c:v>46186.714168455372</c:v>
                </c:pt>
                <c:pt idx="1">
                  <c:v>20669.952380952382</c:v>
                </c:pt>
                <c:pt idx="2">
                  <c:v>50140.952380952382</c:v>
                </c:pt>
                <c:pt idx="3">
                  <c:v>42640.952380952382</c:v>
                </c:pt>
                <c:pt idx="4">
                  <c:v>211759.33603622697</c:v>
                </c:pt>
                <c:pt idx="5">
                  <c:v>60797.285714285717</c:v>
                </c:pt>
                <c:pt idx="6">
                  <c:v>89492.49366988978</c:v>
                </c:pt>
                <c:pt idx="7">
                  <c:v>88142.638929335168</c:v>
                </c:pt>
                <c:pt idx="8">
                  <c:v>65382.548727094218</c:v>
                </c:pt>
                <c:pt idx="9">
                  <c:v>55336.564727979945</c:v>
                </c:pt>
                <c:pt idx="10">
                  <c:v>133767.13700476006</c:v>
                </c:pt>
                <c:pt idx="11">
                  <c:v>155599.8869701807</c:v>
                </c:pt>
                <c:pt idx="12">
                  <c:v>65546.590011320819</c:v>
                </c:pt>
                <c:pt idx="13">
                  <c:v>148194.9387175701</c:v>
                </c:pt>
                <c:pt idx="14">
                  <c:v>71395.894898854633</c:v>
                </c:pt>
                <c:pt idx="15">
                  <c:v>244978.70439639667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3-2B48-BEC0-9E41A77C9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152543"/>
        <c:axId val="830154191"/>
      </c:barChart>
      <c:dateAx>
        <c:axId val="83015254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154191"/>
        <c:crosses val="autoZero"/>
        <c:auto val="1"/>
        <c:lblOffset val="100"/>
        <c:baseTimeUnit val="months"/>
      </c:dateAx>
      <c:valAx>
        <c:axId val="83015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15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3434358654114"/>
          <c:y val="9.795219746467862E-2"/>
          <c:w val="0.84480960416430007"/>
          <c:h val="0.58283604177137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'Combined squads'!$C$1</c:f>
              <c:strCache>
                <c:ptCount val="1"/>
                <c:pt idx="0">
                  <c:v>Swapr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squads'!$C$2:$C$17</c:f>
              <c:numCache>
                <c:formatCode>_("$"* #,##0_);_("$"* \(#,##0\);_("$"* "-"??_);_(@_)</c:formatCode>
                <c:ptCount val="16"/>
                <c:pt idx="0">
                  <c:v>24412.5</c:v>
                </c:pt>
                <c:pt idx="1">
                  <c:v>16603.5</c:v>
                </c:pt>
                <c:pt idx="2">
                  <c:v>27655</c:v>
                </c:pt>
                <c:pt idx="3">
                  <c:v>37459</c:v>
                </c:pt>
                <c:pt idx="4">
                  <c:v>122287.05032194128</c:v>
                </c:pt>
                <c:pt idx="5">
                  <c:v>40993</c:v>
                </c:pt>
                <c:pt idx="6">
                  <c:v>30610.160336556452</c:v>
                </c:pt>
                <c:pt idx="7">
                  <c:v>64869</c:v>
                </c:pt>
                <c:pt idx="8">
                  <c:v>41778</c:v>
                </c:pt>
                <c:pt idx="9">
                  <c:v>52703</c:v>
                </c:pt>
                <c:pt idx="10">
                  <c:v>65760</c:v>
                </c:pt>
                <c:pt idx="11">
                  <c:v>64676.160000000003</c:v>
                </c:pt>
                <c:pt idx="12">
                  <c:v>70111.312000000005</c:v>
                </c:pt>
                <c:pt idx="13">
                  <c:v>81604</c:v>
                </c:pt>
                <c:pt idx="14">
                  <c:v>86581</c:v>
                </c:pt>
                <c:pt idx="15">
                  <c:v>81315.520000000004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3-6E4E-8631-F0B40D6C7DFA}"/>
            </c:ext>
          </c:extLst>
        </c:ser>
        <c:ser>
          <c:idx val="1"/>
          <c:order val="1"/>
          <c:tx>
            <c:strRef>
              <c:f>'Combined squads'!$D$1</c:f>
              <c:strCache>
                <c:ptCount val="1"/>
                <c:pt idx="0">
                  <c:v>Dxgov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squads'!$D$2:$D$17</c:f>
              <c:numCache>
                <c:formatCode>_("$"* #,##0_);_("$"* \(#,##0\);_("$"* "-"??_);_(@_)</c:formatCode>
                <c:ptCount val="16"/>
                <c:pt idx="0">
                  <c:v>20280</c:v>
                </c:pt>
                <c:pt idx="1">
                  <c:v>3200</c:v>
                </c:pt>
                <c:pt idx="2">
                  <c:v>19200</c:v>
                </c:pt>
                <c:pt idx="3">
                  <c:v>4800</c:v>
                </c:pt>
                <c:pt idx="4">
                  <c:v>10830</c:v>
                </c:pt>
                <c:pt idx="5">
                  <c:v>6400</c:v>
                </c:pt>
                <c:pt idx="6">
                  <c:v>6820</c:v>
                </c:pt>
                <c:pt idx="7">
                  <c:v>5420</c:v>
                </c:pt>
                <c:pt idx="8">
                  <c:v>19180</c:v>
                </c:pt>
                <c:pt idx="9">
                  <c:v>29640</c:v>
                </c:pt>
                <c:pt idx="10">
                  <c:v>37570</c:v>
                </c:pt>
                <c:pt idx="11">
                  <c:v>26423</c:v>
                </c:pt>
                <c:pt idx="12">
                  <c:v>27193.328000000001</c:v>
                </c:pt>
                <c:pt idx="13">
                  <c:v>55411</c:v>
                </c:pt>
                <c:pt idx="14">
                  <c:v>30450</c:v>
                </c:pt>
                <c:pt idx="15">
                  <c:v>198552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3-6E4E-8631-F0B40D6C7DFA}"/>
            </c:ext>
          </c:extLst>
        </c:ser>
        <c:ser>
          <c:idx val="2"/>
          <c:order val="2"/>
          <c:tx>
            <c:strRef>
              <c:f>'Combined squads'!$E$1</c:f>
              <c:strCache>
                <c:ptCount val="1"/>
                <c:pt idx="0">
                  <c:v>Dxvoice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squads'!$E$2:$E$17</c:f>
              <c:numCache>
                <c:formatCode>_("$"* #,##0_);_("$"* \(#,##0\);_("$"* "-"??_);_(@_)</c:formatCode>
                <c:ptCount val="16"/>
                <c:pt idx="0">
                  <c:v>10327.428454169654</c:v>
                </c:pt>
                <c:pt idx="1">
                  <c:v>13896.5</c:v>
                </c:pt>
                <c:pt idx="2">
                  <c:v>9460</c:v>
                </c:pt>
                <c:pt idx="3">
                  <c:v>10323</c:v>
                </c:pt>
                <c:pt idx="4">
                  <c:v>12900.5</c:v>
                </c:pt>
                <c:pt idx="5">
                  <c:v>40458.75</c:v>
                </c:pt>
                <c:pt idx="6">
                  <c:v>40825.800000000003</c:v>
                </c:pt>
                <c:pt idx="7">
                  <c:v>43876</c:v>
                </c:pt>
                <c:pt idx="8">
                  <c:v>48358.5</c:v>
                </c:pt>
                <c:pt idx="9">
                  <c:v>26496.25</c:v>
                </c:pt>
                <c:pt idx="10">
                  <c:v>39081</c:v>
                </c:pt>
                <c:pt idx="11">
                  <c:v>123444</c:v>
                </c:pt>
                <c:pt idx="12">
                  <c:v>34741</c:v>
                </c:pt>
                <c:pt idx="13">
                  <c:v>50353</c:v>
                </c:pt>
                <c:pt idx="14">
                  <c:v>28649</c:v>
                </c:pt>
                <c:pt idx="15">
                  <c:v>26546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3-6E4E-8631-F0B40D6C7DFA}"/>
            </c:ext>
          </c:extLst>
        </c:ser>
        <c:ser>
          <c:idx val="3"/>
          <c:order val="3"/>
          <c:tx>
            <c:strRef>
              <c:f>'Combined squads'!$F$1</c:f>
              <c:strCache>
                <c:ptCount val="1"/>
                <c:pt idx="0">
                  <c:v>Dxbiz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squads'!$F$2:$F$17</c:f>
              <c:numCache>
                <c:formatCode>_("$"* #,##0_);_("$"* \(#,##0\);_("$"* "-"??_);_(@_)</c:formatCode>
                <c:ptCount val="16"/>
                <c:pt idx="0">
                  <c:v>5500</c:v>
                </c:pt>
                <c:pt idx="1">
                  <c:v>6300</c:v>
                </c:pt>
                <c:pt idx="2">
                  <c:v>8060</c:v>
                </c:pt>
                <c:pt idx="3">
                  <c:v>7388</c:v>
                </c:pt>
                <c:pt idx="4">
                  <c:v>8478</c:v>
                </c:pt>
                <c:pt idx="5">
                  <c:v>9900</c:v>
                </c:pt>
                <c:pt idx="6">
                  <c:v>12336.55</c:v>
                </c:pt>
                <c:pt idx="7">
                  <c:v>8880</c:v>
                </c:pt>
                <c:pt idx="8">
                  <c:v>8880</c:v>
                </c:pt>
                <c:pt idx="9">
                  <c:v>9060</c:v>
                </c:pt>
                <c:pt idx="10">
                  <c:v>21236</c:v>
                </c:pt>
                <c:pt idx="11">
                  <c:v>9355</c:v>
                </c:pt>
                <c:pt idx="12">
                  <c:v>9760</c:v>
                </c:pt>
                <c:pt idx="13">
                  <c:v>13645</c:v>
                </c:pt>
                <c:pt idx="14">
                  <c:v>16060</c:v>
                </c:pt>
                <c:pt idx="15">
                  <c:v>23344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3-6E4E-8631-F0B40D6C7DFA}"/>
            </c:ext>
          </c:extLst>
        </c:ser>
        <c:ser>
          <c:idx val="4"/>
          <c:order val="4"/>
          <c:tx>
            <c:strRef>
              <c:f>'Combined squads'!$G$1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squads'!$G$2:$G$17</c:f>
              <c:numCache>
                <c:formatCode>_("$"* #,##0_);_("$"* \(#,##0\);_("$"* "-"??_);_(@_)</c:formatCode>
                <c:ptCount val="16"/>
                <c:pt idx="0">
                  <c:v>18260</c:v>
                </c:pt>
                <c:pt idx="1">
                  <c:v>19555.666666666664</c:v>
                </c:pt>
                <c:pt idx="2">
                  <c:v>19681.666666666668</c:v>
                </c:pt>
                <c:pt idx="3">
                  <c:v>21669.666666666668</c:v>
                </c:pt>
                <c:pt idx="4">
                  <c:v>91859</c:v>
                </c:pt>
                <c:pt idx="5">
                  <c:v>17112.5</c:v>
                </c:pt>
                <c:pt idx="6">
                  <c:v>16752.433333333334</c:v>
                </c:pt>
                <c:pt idx="7">
                  <c:v>45345.791227033449</c:v>
                </c:pt>
                <c:pt idx="8">
                  <c:v>38398.048727094225</c:v>
                </c:pt>
                <c:pt idx="9">
                  <c:v>29864.314727979945</c:v>
                </c:pt>
                <c:pt idx="10">
                  <c:v>35465.137004760065</c:v>
                </c:pt>
                <c:pt idx="11">
                  <c:v>34653.086970180695</c:v>
                </c:pt>
                <c:pt idx="12">
                  <c:v>20619.590011320815</c:v>
                </c:pt>
                <c:pt idx="13">
                  <c:v>39586.938717570119</c:v>
                </c:pt>
                <c:pt idx="14">
                  <c:v>29333.864898854634</c:v>
                </c:pt>
                <c:pt idx="15">
                  <c:v>12807.184396396671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F3-6E4E-8631-F0B40D6C7DFA}"/>
            </c:ext>
          </c:extLst>
        </c:ser>
        <c:ser>
          <c:idx val="5"/>
          <c:order val="5"/>
          <c:tx>
            <c:strRef>
              <c:f>'Combined squads'!$H$1</c:f>
              <c:strCache>
                <c:ptCount val="1"/>
                <c:pt idx="0">
                  <c:v>ContributorX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squads'!$H$2:$H$17</c:f>
              <c:numCache>
                <c:formatCode>_("$"* #,##0_);_("$"* \(#,##0\);_("$"* "-"??_);_(@_)</c:formatCode>
                <c:ptCount val="16"/>
                <c:pt idx="0">
                  <c:v>2840</c:v>
                </c:pt>
                <c:pt idx="1">
                  <c:v>4415</c:v>
                </c:pt>
                <c:pt idx="2">
                  <c:v>20330</c:v>
                </c:pt>
                <c:pt idx="3">
                  <c:v>11320</c:v>
                </c:pt>
                <c:pt idx="4">
                  <c:v>12170.5</c:v>
                </c:pt>
                <c:pt idx="5">
                  <c:v>13701.25</c:v>
                </c:pt>
                <c:pt idx="6">
                  <c:v>35772.5</c:v>
                </c:pt>
                <c:pt idx="7">
                  <c:v>32025.847702301715</c:v>
                </c:pt>
                <c:pt idx="8">
                  <c:v>11580</c:v>
                </c:pt>
                <c:pt idx="9">
                  <c:v>12905</c:v>
                </c:pt>
                <c:pt idx="10">
                  <c:v>37180</c:v>
                </c:pt>
                <c:pt idx="11">
                  <c:v>11347</c:v>
                </c:pt>
                <c:pt idx="12">
                  <c:v>13504</c:v>
                </c:pt>
                <c:pt idx="13">
                  <c:v>15400</c:v>
                </c:pt>
                <c:pt idx="14">
                  <c:v>15591</c:v>
                </c:pt>
                <c:pt idx="15">
                  <c:v>17244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F3-6E4E-8631-F0B40D6C7DFA}"/>
            </c:ext>
          </c:extLst>
        </c:ser>
        <c:ser>
          <c:idx val="6"/>
          <c:order val="6"/>
          <c:tx>
            <c:strRef>
              <c:f>'Combined squads'!$I$1</c:f>
              <c:strCache>
                <c:ptCount val="1"/>
                <c:pt idx="0">
                  <c:v>Omen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squads'!$I$2:$I$17</c:f>
              <c:numCache>
                <c:formatCode>_("$"* #,##0_);_("$"* \(#,##0\);_("$"* "-"??_);_(@_)</c:formatCode>
                <c:ptCount val="16"/>
                <c:pt idx="0">
                  <c:v>46464.28571428571</c:v>
                </c:pt>
                <c:pt idx="1">
                  <c:v>37664.285714285717</c:v>
                </c:pt>
                <c:pt idx="2">
                  <c:v>48919.285714285717</c:v>
                </c:pt>
                <c:pt idx="3">
                  <c:v>56334.28571428571</c:v>
                </c:pt>
                <c:pt idx="4">
                  <c:v>52010.28571428571</c:v>
                </c:pt>
                <c:pt idx="5">
                  <c:v>46144.285714285717</c:v>
                </c:pt>
                <c:pt idx="6">
                  <c:v>30067.8</c:v>
                </c:pt>
                <c:pt idx="7">
                  <c:v>17366</c:v>
                </c:pt>
                <c:pt idx="8">
                  <c:v>1610</c:v>
                </c:pt>
                <c:pt idx="9">
                  <c:v>2610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F3-6E4E-8631-F0B40D6C7DFA}"/>
            </c:ext>
          </c:extLst>
        </c:ser>
        <c:ser>
          <c:idx val="7"/>
          <c:order val="7"/>
          <c:tx>
            <c:strRef>
              <c:f>'Combined squads'!$J$1</c:f>
              <c:strCache>
                <c:ptCount val="1"/>
                <c:pt idx="0">
                  <c:v>Ecosystem Development &amp; Security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squads'!$J$2:$J$17</c:f>
              <c:numCache>
                <c:formatCode>_("$"* #,##0_);_("$"* \(#,##0\);_("$"* "-"??_);_(@_)</c:formatCode>
                <c:ptCount val="16"/>
                <c:pt idx="0">
                  <c:v>4717.5</c:v>
                </c:pt>
                <c:pt idx="1">
                  <c:v>5350</c:v>
                </c:pt>
                <c:pt idx="2">
                  <c:v>6715</c:v>
                </c:pt>
                <c:pt idx="3">
                  <c:v>8295</c:v>
                </c:pt>
                <c:pt idx="4">
                  <c:v>7147.5</c:v>
                </c:pt>
                <c:pt idx="5">
                  <c:v>5850</c:v>
                </c:pt>
                <c:pt idx="6">
                  <c:v>6627.15</c:v>
                </c:pt>
                <c:pt idx="7">
                  <c:v>760</c:v>
                </c:pt>
                <c:pt idx="8">
                  <c:v>760</c:v>
                </c:pt>
                <c:pt idx="9">
                  <c:v>850</c:v>
                </c:pt>
                <c:pt idx="10">
                  <c:v>3897.5</c:v>
                </c:pt>
                <c:pt idx="11">
                  <c:v>1755</c:v>
                </c:pt>
                <c:pt idx="12">
                  <c:v>855</c:v>
                </c:pt>
                <c:pt idx="13">
                  <c:v>13235</c:v>
                </c:pt>
                <c:pt idx="14">
                  <c:v>1005</c:v>
                </c:pt>
                <c:pt idx="15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F3-6E4E-8631-F0B40D6C7DFA}"/>
            </c:ext>
          </c:extLst>
        </c:ser>
        <c:ser>
          <c:idx val="8"/>
          <c:order val="8"/>
          <c:tx>
            <c:strRef>
              <c:f>'Combined squads'!$K$1</c:f>
              <c:strCache>
                <c:ptCount val="1"/>
                <c:pt idx="0">
                  <c:v>Carrot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squads'!$K$2:$K$17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3600</c:v>
                </c:pt>
                <c:pt idx="5">
                  <c:v>0</c:v>
                </c:pt>
                <c:pt idx="6">
                  <c:v>800</c:v>
                </c:pt>
                <c:pt idx="7">
                  <c:v>1600</c:v>
                </c:pt>
                <c:pt idx="8">
                  <c:v>8158</c:v>
                </c:pt>
                <c:pt idx="9">
                  <c:v>8158</c:v>
                </c:pt>
                <c:pt idx="10">
                  <c:v>3047.5</c:v>
                </c:pt>
                <c:pt idx="11">
                  <c:v>4386.3599999999997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F3-6E4E-8631-F0B40D6C7DFA}"/>
            </c:ext>
          </c:extLst>
        </c:ser>
        <c:ser>
          <c:idx val="9"/>
          <c:order val="9"/>
          <c:tx>
            <c:strRef>
              <c:f>'Combined squads'!$L$1</c:f>
              <c:strCache>
                <c:ptCount val="1"/>
                <c:pt idx="0">
                  <c:v>Treasury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squads'!$L$2:$L$17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1095</c:v>
                </c:pt>
                <c:pt idx="2">
                  <c:v>1920</c:v>
                </c:pt>
                <c:pt idx="3">
                  <c:v>1920</c:v>
                </c:pt>
                <c:pt idx="4">
                  <c:v>3137</c:v>
                </c:pt>
                <c:pt idx="5">
                  <c:v>3762.5</c:v>
                </c:pt>
                <c:pt idx="6">
                  <c:v>3811</c:v>
                </c:pt>
                <c:pt idx="7">
                  <c:v>5220</c:v>
                </c:pt>
                <c:pt idx="8">
                  <c:v>4720</c:v>
                </c:pt>
                <c:pt idx="9">
                  <c:v>4720</c:v>
                </c:pt>
                <c:pt idx="10">
                  <c:v>4000</c:v>
                </c:pt>
                <c:pt idx="11">
                  <c:v>4290</c:v>
                </c:pt>
                <c:pt idx="12">
                  <c:v>9314</c:v>
                </c:pt>
                <c:pt idx="13">
                  <c:v>4500</c:v>
                </c:pt>
                <c:pt idx="14">
                  <c:v>8426.0300000000007</c:v>
                </c:pt>
                <c:pt idx="15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F3-6E4E-8631-F0B40D6C7DFA}"/>
            </c:ext>
          </c:extLst>
        </c:ser>
        <c:ser>
          <c:idx val="10"/>
          <c:order val="10"/>
          <c:tx>
            <c:strRef>
              <c:f>'Combined squads'!$M$1</c:f>
              <c:strCache>
                <c:ptCount val="1"/>
                <c:pt idx="0">
                  <c:v>Dxventures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squads'!$M$2:$M$17</c:f>
              <c:numCache>
                <c:formatCode>_("$"* #,##0_);_("$"* \(#,##0\);_("$"* "-"??_);_(@_)</c:formatCode>
                <c:ptCount val="16"/>
                <c:pt idx="0">
                  <c:v>400</c:v>
                </c:pt>
                <c:pt idx="1">
                  <c:v>1200</c:v>
                </c:pt>
                <c:pt idx="2">
                  <c:v>3200</c:v>
                </c:pt>
                <c:pt idx="3">
                  <c:v>3032</c:v>
                </c:pt>
                <c:pt idx="4">
                  <c:v>3144.5</c:v>
                </c:pt>
                <c:pt idx="5">
                  <c:v>2800</c:v>
                </c:pt>
                <c:pt idx="6">
                  <c:v>3438.1</c:v>
                </c:pt>
                <c:pt idx="7">
                  <c:v>4800</c:v>
                </c:pt>
                <c:pt idx="8">
                  <c:v>3120</c:v>
                </c:pt>
                <c:pt idx="9">
                  <c:v>3040</c:v>
                </c:pt>
                <c:pt idx="10">
                  <c:v>640</c:v>
                </c:pt>
                <c:pt idx="11">
                  <c:v>810</c:v>
                </c:pt>
                <c:pt idx="12">
                  <c:v>1215</c:v>
                </c:pt>
                <c:pt idx="13">
                  <c:v>1080</c:v>
                </c:pt>
                <c:pt idx="14">
                  <c:v>1215</c:v>
                </c:pt>
                <c:pt idx="15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F3-6E4E-8631-F0B40D6C7DFA}"/>
            </c:ext>
          </c:extLst>
        </c:ser>
        <c:ser>
          <c:idx val="11"/>
          <c:order val="11"/>
          <c:tx>
            <c:strRef>
              <c:f>'Combined squads'!$N$1</c:f>
              <c:strCache>
                <c:ptCount val="1"/>
                <c:pt idx="0">
                  <c:v>Aqua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'Combined squads'!$B$2:$B$17</c:f>
              <c:numCache>
                <c:formatCode>m/d/yy</c:formatCode>
                <c:ptCount val="16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</c:numCache>
            </c:numRef>
          </c:cat>
          <c:val>
            <c:numRef>
              <c:f>'Combined squads'!$N$2:$N$17</c:f>
              <c:numCache>
                <c:formatCode>_("$"* #,##0_);_("$"* \(#,##0\);_("$"* "-"??_);_(@_)</c:formatCode>
                <c:ptCount val="16"/>
                <c:pt idx="0">
                  <c:v>22060</c:v>
                </c:pt>
                <c:pt idx="1">
                  <c:v>22400</c:v>
                </c:pt>
                <c:pt idx="2">
                  <c:v>26460</c:v>
                </c:pt>
                <c:pt idx="3">
                  <c:v>17800</c:v>
                </c:pt>
                <c:pt idx="4">
                  <c:v>10855</c:v>
                </c:pt>
                <c:pt idx="5">
                  <c:v>13525</c:v>
                </c:pt>
                <c:pt idx="6">
                  <c:v>36055</c:v>
                </c:pt>
                <c:pt idx="7">
                  <c:v>14210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F3-6E4E-8631-F0B40D6C7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686335"/>
        <c:axId val="864445391"/>
      </c:barChart>
      <c:dateAx>
        <c:axId val="864686335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445391"/>
        <c:crosses val="autoZero"/>
        <c:auto val="1"/>
        <c:lblOffset val="100"/>
        <c:baseTimeUnit val="months"/>
      </c:dateAx>
      <c:valAx>
        <c:axId val="86444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endParaRPr lang="en-US"/>
          </a:p>
        </c:txPr>
        <c:crossAx val="86468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monthly spend by squad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27923122512909"/>
          <c:y val="0.11104790419161677"/>
          <c:w val="0.70770468207603077"/>
          <c:h val="0.75100782686595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'Combined squads'!$S$45</c:f>
              <c:strCache>
                <c:ptCount val="1"/>
                <c:pt idx="0">
                  <c:v>Dec 2021 - Mayb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'Combined squads'!$R$46:$R$57</c:f>
              <c:strCache>
                <c:ptCount val="12"/>
                <c:pt idx="0">
                  <c:v>Omen</c:v>
                </c:pt>
                <c:pt idx="1">
                  <c:v>Aqua</c:v>
                </c:pt>
                <c:pt idx="2">
                  <c:v>Dxventures</c:v>
                </c:pt>
                <c:pt idx="3">
                  <c:v>Carrot</c:v>
                </c:pt>
                <c:pt idx="4">
                  <c:v>Eco Dev &amp; Sec</c:v>
                </c:pt>
                <c:pt idx="5">
                  <c:v>Treasury</c:v>
                </c:pt>
                <c:pt idx="6">
                  <c:v>Dxbiz</c:v>
                </c:pt>
                <c:pt idx="7">
                  <c:v>ContributorX</c:v>
                </c:pt>
                <c:pt idx="8">
                  <c:v>Governance</c:v>
                </c:pt>
                <c:pt idx="9">
                  <c:v>Dxvoice</c:v>
                </c:pt>
                <c:pt idx="10">
                  <c:v>Dxgov</c:v>
                </c:pt>
                <c:pt idx="11">
                  <c:v>Swapr</c:v>
                </c:pt>
              </c:strCache>
            </c:strRef>
          </c:cat>
          <c:val>
            <c:numRef>
              <c:f>'Combined squads'!$S$46:$S$57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1029.1666666666667</c:v>
                </c:pt>
                <c:pt idx="3">
                  <c:v>1238.9766666666667</c:v>
                </c:pt>
                <c:pt idx="4">
                  <c:v>3833.75</c:v>
                </c:pt>
                <c:pt idx="5">
                  <c:v>5838.3383333333331</c:v>
                </c:pt>
                <c:pt idx="6">
                  <c:v>15566.666666666666</c:v>
                </c:pt>
                <c:pt idx="7">
                  <c:v>18377.666666666668</c:v>
                </c:pt>
                <c:pt idx="8">
                  <c:v>28744.300333180505</c:v>
                </c:pt>
                <c:pt idx="9">
                  <c:v>50469</c:v>
                </c:pt>
                <c:pt idx="10">
                  <c:v>62599.887999999999</c:v>
                </c:pt>
                <c:pt idx="11">
                  <c:v>75007.998666666666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5-7D48-BB8A-6FC8C3D209CF}"/>
            </c:ext>
          </c:extLst>
        </c:ser>
        <c:ser>
          <c:idx val="1"/>
          <c:order val="1"/>
          <c:tx>
            <c:strRef>
              <c:f>'Combined squads'!$T$45</c:f>
              <c:strCache>
                <c:ptCount val="1"/>
                <c:pt idx="0">
                  <c:v>June 2021 - Nov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'Combined squads'!$R$46:$R$57</c:f>
              <c:strCache>
                <c:ptCount val="12"/>
                <c:pt idx="0">
                  <c:v>Omen</c:v>
                </c:pt>
                <c:pt idx="1">
                  <c:v>Aqua</c:v>
                </c:pt>
                <c:pt idx="2">
                  <c:v>Dxventures</c:v>
                </c:pt>
                <c:pt idx="3">
                  <c:v>Carrot</c:v>
                </c:pt>
                <c:pt idx="4">
                  <c:v>Eco Dev &amp; Sec</c:v>
                </c:pt>
                <c:pt idx="5">
                  <c:v>Treasury</c:v>
                </c:pt>
                <c:pt idx="6">
                  <c:v>Dxbiz</c:v>
                </c:pt>
                <c:pt idx="7">
                  <c:v>ContributorX</c:v>
                </c:pt>
                <c:pt idx="8">
                  <c:v>Governance</c:v>
                </c:pt>
                <c:pt idx="9">
                  <c:v>Dxvoice</c:v>
                </c:pt>
                <c:pt idx="10">
                  <c:v>Dxgov</c:v>
                </c:pt>
                <c:pt idx="11">
                  <c:v>Swapr</c:v>
                </c:pt>
              </c:strCache>
            </c:strRef>
          </c:cat>
          <c:val>
            <c:numRef>
              <c:f>'Combined squads'!$T$46:$T$57</c:f>
              <c:numCache>
                <c:formatCode>_("$"* #,##0_);_("$"* \(#,##0\);_("$"* "-"??_);_(@_)</c:formatCode>
                <c:ptCount val="12"/>
                <c:pt idx="0">
                  <c:v>24968.0619047619</c:v>
                </c:pt>
                <c:pt idx="1">
                  <c:v>12440.833333333334</c:v>
                </c:pt>
                <c:pt idx="2">
                  <c:v>3390.4333333333329</c:v>
                </c:pt>
                <c:pt idx="3">
                  <c:v>3719.3333333333335</c:v>
                </c:pt>
                <c:pt idx="4">
                  <c:v>3665.7750000000001</c:v>
                </c:pt>
                <c:pt idx="5">
                  <c:v>4228.416666666667</c:v>
                </c:pt>
                <c:pt idx="6">
                  <c:v>9589.0916666666672</c:v>
                </c:pt>
                <c:pt idx="7">
                  <c:v>19692.516283716952</c:v>
                </c:pt>
                <c:pt idx="8">
                  <c:v>39888.681335906826</c:v>
                </c:pt>
                <c:pt idx="9">
                  <c:v>35485.966666666667</c:v>
                </c:pt>
                <c:pt idx="10">
                  <c:v>13048.333333333334</c:v>
                </c:pt>
                <c:pt idx="11">
                  <c:v>58873.368443082953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5-7D48-BB8A-6FC8C3D2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4319951"/>
        <c:axId val="1483813647"/>
      </c:barChart>
      <c:catAx>
        <c:axId val="148431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813647"/>
        <c:crosses val="autoZero"/>
        <c:auto val="1"/>
        <c:lblAlgn val="ctr"/>
        <c:lblOffset val="100"/>
        <c:noMultiLvlLbl val="0"/>
      </c:catAx>
      <c:valAx>
        <c:axId val="148381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31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'Squad-contributors'!$M$7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'Squad-contributors'!$M$15:$M$23</c:f>
              <c:numCache>
                <c:formatCode>_("$"* #,##0_);_("$"* \(#,##0\);_("$"* "-"??_);_(@_)</c:formatCode>
                <c:ptCount val="9"/>
                <c:pt idx="0">
                  <c:v>5420</c:v>
                </c:pt>
                <c:pt idx="1">
                  <c:v>19180</c:v>
                </c:pt>
                <c:pt idx="2">
                  <c:v>26340</c:v>
                </c:pt>
                <c:pt idx="3">
                  <c:v>22370</c:v>
                </c:pt>
                <c:pt idx="4">
                  <c:v>26423</c:v>
                </c:pt>
                <c:pt idx="5">
                  <c:v>24693.328000000001</c:v>
                </c:pt>
                <c:pt idx="6">
                  <c:v>34420</c:v>
                </c:pt>
                <c:pt idx="7">
                  <c:v>30450</c:v>
                </c:pt>
                <c:pt idx="8">
                  <c:v>35900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F-BF46-9CE3-AE219102716C}"/>
            </c:ext>
          </c:extLst>
        </c:ser>
        <c:ser>
          <c:idx val="1"/>
          <c:order val="1"/>
          <c:tx>
            <c:strRef>
              <c:f>'Squad-contributors'!$N$7</c:f>
              <c:strCache>
                <c:ptCount val="1"/>
                <c:pt idx="0">
                  <c:v>Audit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'Squad-contributors'!$N$15:$N$23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15200</c:v>
                </c:pt>
                <c:pt idx="4">
                  <c:v>0</c:v>
                </c:pt>
                <c:pt idx="5">
                  <c:v>0</c:v>
                </c:pt>
                <c:pt idx="6">
                  <c:v>16000</c:v>
                </c:pt>
                <c:pt idx="7">
                  <c:v>0</c:v>
                </c:pt>
                <c:pt idx="8">
                  <c:v>160000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F-BF46-9CE3-AE219102716C}"/>
            </c:ext>
          </c:extLst>
        </c:ser>
        <c:ser>
          <c:idx val="2"/>
          <c:order val="2"/>
          <c:tx>
            <c:strRef>
              <c:f>'Squad-contributors'!$O$7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'Squad-contributors'!$O$15:$O$23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1F-BF46-9CE3-AE219102716C}"/>
            </c:ext>
          </c:extLst>
        </c:ser>
        <c:ser>
          <c:idx val="3"/>
          <c:order val="3"/>
          <c:tx>
            <c:strRef>
              <c:f>'Squad-contributors'!$P$7</c:f>
              <c:strCache>
                <c:ptCount val="1"/>
                <c:pt idx="0">
                  <c:v>Dev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'Squad-contributors'!$P$15:$P$23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1F-BF46-9CE3-AE219102716C}"/>
            </c:ext>
          </c:extLst>
        </c:ser>
        <c:ser>
          <c:idx val="4"/>
          <c:order val="4"/>
          <c:tx>
            <c:strRef>
              <c:f>'Squad-contributors'!$Q$7</c:f>
              <c:strCache>
                <c:ptCount val="1"/>
                <c:pt idx="0">
                  <c:v>ENS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'Squad-contributors'!$Q$15:$Q$23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F-BF46-9CE3-AE219102716C}"/>
            </c:ext>
          </c:extLst>
        </c:ser>
        <c:ser>
          <c:idx val="5"/>
          <c:order val="5"/>
          <c:tx>
            <c:strRef>
              <c:f>'Squad-contributors'!$R$7</c:f>
              <c:strCache>
                <c:ptCount val="1"/>
                <c:pt idx="0">
                  <c:v>Events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'Squad-contributors'!$R$15:$R$23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2500</c:v>
                </c:pt>
                <c:pt idx="6">
                  <c:v>4695</c:v>
                </c:pt>
                <c:pt idx="7">
                  <c:v>0</c:v>
                </c:pt>
                <c:pt idx="8">
                  <c:v>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1F-BF46-9CE3-AE219102716C}"/>
            </c:ext>
          </c:extLst>
        </c:ser>
        <c:ser>
          <c:idx val="6"/>
          <c:order val="6"/>
          <c:tx>
            <c:strRef>
              <c:f>'Squad-contributors'!$S$7</c:f>
              <c:strCache>
                <c:ptCount val="1"/>
                <c:pt idx="0">
                  <c:v>Incentives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'Squad-contributors'!$S$15:$S$23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1F-BF46-9CE3-AE219102716C}"/>
            </c:ext>
          </c:extLst>
        </c:ser>
        <c:ser>
          <c:idx val="7"/>
          <c:order val="7"/>
          <c:tx>
            <c:strRef>
              <c:f>'Squad-contributors'!$T$7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'Squad-contributors'!$T$15:$T$23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1F-BF46-9CE3-AE219102716C}"/>
            </c:ext>
          </c:extLst>
        </c:ser>
        <c:ser>
          <c:idx val="8"/>
          <c:order val="8"/>
          <c:tx>
            <c:strRef>
              <c:f>'Squad-contributors'!$U$7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'Squad-contributors'!$U$15:$U$23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1F-BF46-9CE3-AE219102716C}"/>
            </c:ext>
          </c:extLst>
        </c:ser>
        <c:ser>
          <c:idx val="9"/>
          <c:order val="9"/>
          <c:tx>
            <c:strRef>
              <c:f>'Squad-contributors'!$V$7</c:f>
              <c:strCache>
                <c:ptCount val="1"/>
                <c:pt idx="0">
                  <c:v>Merch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'Squad-contributors'!$V$15:$V$23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1F-BF46-9CE3-AE219102716C}"/>
            </c:ext>
          </c:extLst>
        </c:ser>
        <c:ser>
          <c:idx val="10"/>
          <c:order val="10"/>
          <c:tx>
            <c:strRef>
              <c:f>'Squad-contributors'!$W$7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'Squad-contributors'!$W$15:$W$23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1F-BF46-9CE3-AE219102716C}"/>
            </c:ext>
          </c:extLst>
        </c:ser>
        <c:ser>
          <c:idx val="11"/>
          <c:order val="11"/>
          <c:tx>
            <c:strRef>
              <c:f>'Squad-contributors'!$X$7</c:f>
              <c:strCache>
                <c:ptCount val="1"/>
                <c:pt idx="0">
                  <c:v>Sponsorship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'Squad-contributors'!$X$15:$X$23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1F-BF46-9CE3-AE219102716C}"/>
            </c:ext>
          </c:extLst>
        </c:ser>
        <c:ser>
          <c:idx val="12"/>
          <c:order val="12"/>
          <c:tx>
            <c:strRef>
              <c:f>'Squad-contributors'!#REF!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'Squad-contributors'!$K$15:$K$23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1F-BF46-9CE3-AE2191027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856815"/>
        <c:axId val="1274858463"/>
      </c:barChart>
      <c:dateAx>
        <c:axId val="1274856815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858463"/>
        <c:crosses val="autoZero"/>
        <c:auto val="1"/>
        <c:lblOffset val="100"/>
        <c:baseTimeUnit val="months"/>
      </c:dateAx>
      <c:valAx>
        <c:axId val="127485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8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'Squad-contributors'!$L$50</c:f>
              <c:strCache>
                <c:ptCount val="1"/>
                <c:pt idx="0">
                  <c:v>Monthly squad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'Squad-contributors'!$L$58:$L$66</c:f>
              <c:numCache>
                <c:formatCode>_("$"* #,##0_);_("$"* \(#,##0\);_("$"* "-"??_);_(@_)</c:formatCode>
                <c:ptCount val="9"/>
                <c:pt idx="0">
                  <c:v>43876</c:v>
                </c:pt>
                <c:pt idx="1">
                  <c:v>48358.5</c:v>
                </c:pt>
                <c:pt idx="2">
                  <c:v>26496.25</c:v>
                </c:pt>
                <c:pt idx="3">
                  <c:v>39081</c:v>
                </c:pt>
                <c:pt idx="4">
                  <c:v>123444</c:v>
                </c:pt>
                <c:pt idx="5">
                  <c:v>34741</c:v>
                </c:pt>
                <c:pt idx="6">
                  <c:v>50353</c:v>
                </c:pt>
                <c:pt idx="7">
                  <c:v>28649</c:v>
                </c:pt>
                <c:pt idx="8">
                  <c:v>26546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7-0147-AEE1-6DE941AE6911}"/>
            </c:ext>
          </c:extLst>
        </c:ser>
        <c:ser>
          <c:idx val="1"/>
          <c:order val="1"/>
          <c:tx>
            <c:strRef>
              <c:f>'Squad-contributors'!$M$50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'Squad-contributors'!$M$58:$M$66</c:f>
              <c:numCache>
                <c:formatCode>_("$"* #,##0_);_("$"* \(#,##0\);_("$"* "-"??_);_(@_)</c:formatCode>
                <c:ptCount val="9"/>
                <c:pt idx="0">
                  <c:v>25126</c:v>
                </c:pt>
                <c:pt idx="1">
                  <c:v>27610</c:v>
                </c:pt>
                <c:pt idx="2">
                  <c:v>19730</c:v>
                </c:pt>
                <c:pt idx="3">
                  <c:v>18800</c:v>
                </c:pt>
                <c:pt idx="4">
                  <c:v>23363</c:v>
                </c:pt>
                <c:pt idx="5">
                  <c:v>20005</c:v>
                </c:pt>
                <c:pt idx="6">
                  <c:v>19590</c:v>
                </c:pt>
                <c:pt idx="7">
                  <c:v>28168</c:v>
                </c:pt>
                <c:pt idx="8">
                  <c:v>19710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7-0147-AEE1-6DE941AE6911}"/>
            </c:ext>
          </c:extLst>
        </c:ser>
        <c:ser>
          <c:idx val="2"/>
          <c:order val="2"/>
          <c:tx>
            <c:strRef>
              <c:f>'Squad-contributors'!$N$50</c:f>
              <c:strCache>
                <c:ptCount val="1"/>
                <c:pt idx="0">
                  <c:v>Audit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'Squad-contributors'!$N$58:$N$66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7-0147-AEE1-6DE941AE6911}"/>
            </c:ext>
          </c:extLst>
        </c:ser>
        <c:ser>
          <c:idx val="3"/>
          <c:order val="3"/>
          <c:tx>
            <c:strRef>
              <c:f>'Squad-contributors'!$O$50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'Squad-contributors'!$O$58:$O$66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7-0147-AEE1-6DE941AE6911}"/>
            </c:ext>
          </c:extLst>
        </c:ser>
        <c:ser>
          <c:idx val="4"/>
          <c:order val="4"/>
          <c:tx>
            <c:strRef>
              <c:f>'Squad-contributors'!$P$50</c:f>
              <c:strCache>
                <c:ptCount val="1"/>
                <c:pt idx="0">
                  <c:v>Dev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'Squad-contributors'!$P$58:$P$66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57-0147-AEE1-6DE941AE6911}"/>
            </c:ext>
          </c:extLst>
        </c:ser>
        <c:ser>
          <c:idx val="5"/>
          <c:order val="5"/>
          <c:tx>
            <c:strRef>
              <c:f>'Squad-contributors'!$Q$50</c:f>
              <c:strCache>
                <c:ptCount val="1"/>
                <c:pt idx="0">
                  <c:v>ENS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'Squad-contributors'!$Q$58:$Q$66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72.25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7-0147-AEE1-6DE941AE6911}"/>
            </c:ext>
          </c:extLst>
        </c:ser>
        <c:ser>
          <c:idx val="6"/>
          <c:order val="6"/>
          <c:tx>
            <c:strRef>
              <c:f>'Squad-contributors'!$R$50</c:f>
              <c:strCache>
                <c:ptCount val="1"/>
                <c:pt idx="0">
                  <c:v>Events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'Squad-contributors'!$R$58:$R$66</c:f>
              <c:numCache>
                <c:formatCode>General</c:formatCode>
                <c:ptCount val="9"/>
                <c:pt idx="0">
                  <c:v>0</c:v>
                </c:pt>
                <c:pt idx="1">
                  <c:v>1898</c:v>
                </c:pt>
                <c:pt idx="2">
                  <c:v>6613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2316</c:v>
                </c:pt>
                <c:pt idx="7">
                  <c:v>400</c:v>
                </c:pt>
                <c:pt idx="8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57-0147-AEE1-6DE941AE6911}"/>
            </c:ext>
          </c:extLst>
        </c:ser>
        <c:ser>
          <c:idx val="7"/>
          <c:order val="7"/>
          <c:tx>
            <c:strRef>
              <c:f>'Squad-contributors'!$S$50</c:f>
              <c:strCache>
                <c:ptCount val="1"/>
                <c:pt idx="0">
                  <c:v>Incentives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'Squad-contributors'!$S$58:$S$66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57-0147-AEE1-6DE941AE6911}"/>
            </c:ext>
          </c:extLst>
        </c:ser>
        <c:ser>
          <c:idx val="8"/>
          <c:order val="8"/>
          <c:tx>
            <c:strRef>
              <c:f>'Squad-contributors'!$T$50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'Squad-contributors'!$T$58:$T$66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7-0147-AEE1-6DE941AE6911}"/>
            </c:ext>
          </c:extLst>
        </c:ser>
        <c:ser>
          <c:idx val="9"/>
          <c:order val="9"/>
          <c:tx>
            <c:strRef>
              <c:f>'Squad-contributors'!$U$50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'Squad-contributors'!$U$58:$U$66</c:f>
              <c:numCache>
                <c:formatCode>General</c:formatCode>
                <c:ptCount val="9"/>
                <c:pt idx="0">
                  <c:v>18750</c:v>
                </c:pt>
                <c:pt idx="1">
                  <c:v>18750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57-0147-AEE1-6DE941AE6911}"/>
            </c:ext>
          </c:extLst>
        </c:ser>
        <c:ser>
          <c:idx val="10"/>
          <c:order val="10"/>
          <c:tx>
            <c:strRef>
              <c:f>'Squad-contributors'!$V$50</c:f>
              <c:strCache>
                <c:ptCount val="1"/>
                <c:pt idx="0">
                  <c:v>Merch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'Squad-contributors'!$V$58:$V$66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11655</c:v>
                </c:pt>
                <c:pt idx="6">
                  <c:v>16166</c:v>
                </c:pt>
                <c:pt idx="7">
                  <c:v>0</c:v>
                </c:pt>
                <c:pt idx="8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57-0147-AEE1-6DE941AE6911}"/>
            </c:ext>
          </c:extLst>
        </c:ser>
        <c:ser>
          <c:idx val="11"/>
          <c:order val="11"/>
          <c:tx>
            <c:strRef>
              <c:f>'Squad-contributors'!$W$50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'Squad-contributors'!$W$58:$W$66</c:f>
              <c:numCache>
                <c:formatCode>General</c:formatCode>
                <c:ptCount val="9"/>
                <c:pt idx="0">
                  <c:v>0</c:v>
                </c:pt>
                <c:pt idx="1">
                  <c:v>100.5</c:v>
                </c:pt>
                <c:pt idx="2">
                  <c:v>81</c:v>
                </c:pt>
                <c:pt idx="3">
                  <c:v>281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57-0147-AEE1-6DE941AE6911}"/>
            </c:ext>
          </c:extLst>
        </c:ser>
        <c:ser>
          <c:idx val="12"/>
          <c:order val="12"/>
          <c:tx>
            <c:strRef>
              <c:f>'Squad-contributors'!$X$50</c:f>
              <c:strCache>
                <c:ptCount val="1"/>
                <c:pt idx="0">
                  <c:v>Sponsorship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'Squad-contributors'!$X$58:$X$66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100000</c:v>
                </c:pt>
                <c:pt idx="5">
                  <c:v>3000</c:v>
                </c:pt>
                <c:pt idx="6">
                  <c:v>12000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57-0147-AEE1-6DE941AE6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915008"/>
        <c:axId val="1275869967"/>
      </c:barChart>
      <c:dateAx>
        <c:axId val="101591500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869967"/>
        <c:crosses val="autoZero"/>
        <c:auto val="1"/>
        <c:lblOffset val="100"/>
        <c:baseTimeUnit val="months"/>
      </c:dateAx>
      <c:valAx>
        <c:axId val="127586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'Squad-contributors'!$L$30</c:f>
              <c:strCache>
                <c:ptCount val="1"/>
                <c:pt idx="0">
                  <c:v>Monthly squad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'Squad-contributors'!$L$37:$L$46</c:f>
              <c:numCache>
                <c:formatCode>_("$"* #,##0_);_("$"* \(#,##0\);_("$"* "-"??_);_(@_)</c:formatCode>
                <c:ptCount val="10"/>
                <c:pt idx="0">
                  <c:v>30610.160336556452</c:v>
                </c:pt>
                <c:pt idx="1">
                  <c:v>64869</c:v>
                </c:pt>
                <c:pt idx="2">
                  <c:v>41778</c:v>
                </c:pt>
                <c:pt idx="3">
                  <c:v>52703</c:v>
                </c:pt>
                <c:pt idx="4">
                  <c:v>65760</c:v>
                </c:pt>
                <c:pt idx="5">
                  <c:v>64676.160000000003</c:v>
                </c:pt>
                <c:pt idx="6">
                  <c:v>70111.312000000005</c:v>
                </c:pt>
                <c:pt idx="7">
                  <c:v>81604</c:v>
                </c:pt>
                <c:pt idx="8">
                  <c:v>86581</c:v>
                </c:pt>
                <c:pt idx="9">
                  <c:v>81315.520000000004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2-634A-B1C2-EB7778678E1C}"/>
            </c:ext>
          </c:extLst>
        </c:ser>
        <c:ser>
          <c:idx val="1"/>
          <c:order val="1"/>
          <c:tx>
            <c:strRef>
              <c:f>'Squad-contributors'!$M$30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'Squad-contributors'!$M$37:$M$46</c:f>
              <c:numCache>
                <c:formatCode>_("$"* #,##0_);_("$"* \(#,##0\);_("$"* "-"??_);_(@_)</c:formatCode>
                <c:ptCount val="10"/>
                <c:pt idx="0">
                  <c:v>20900</c:v>
                </c:pt>
                <c:pt idx="1">
                  <c:v>40678</c:v>
                </c:pt>
                <c:pt idx="2">
                  <c:v>19602</c:v>
                </c:pt>
                <c:pt idx="3">
                  <c:v>23152</c:v>
                </c:pt>
                <c:pt idx="4">
                  <c:v>31041</c:v>
                </c:pt>
                <c:pt idx="5">
                  <c:v>29298.16</c:v>
                </c:pt>
                <c:pt idx="6">
                  <c:v>34358.311999999998</c:v>
                </c:pt>
                <c:pt idx="7">
                  <c:v>29280</c:v>
                </c:pt>
                <c:pt idx="8">
                  <c:v>38205</c:v>
                </c:pt>
                <c:pt idx="9">
                  <c:v>28942.5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2-634A-B1C2-EB7778678E1C}"/>
            </c:ext>
          </c:extLst>
        </c:ser>
        <c:ser>
          <c:idx val="2"/>
          <c:order val="2"/>
          <c:tx>
            <c:strRef>
              <c:f>'Squad-contributors'!$N$30</c:f>
              <c:strCache>
                <c:ptCount val="1"/>
                <c:pt idx="0">
                  <c:v>Audit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'Squad-contributors'!$N$37:$N$46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6000</c:v>
                </c:pt>
                <c:pt idx="4">
                  <c:v>6000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2-634A-B1C2-EB7778678E1C}"/>
            </c:ext>
          </c:extLst>
        </c:ser>
        <c:ser>
          <c:idx val="3"/>
          <c:order val="3"/>
          <c:tx>
            <c:strRef>
              <c:f>'Squad-contributors'!$O$30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'Squad-contributors'!$O$37:$O$46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2-634A-B1C2-EB7778678E1C}"/>
            </c:ext>
          </c:extLst>
        </c:ser>
        <c:ser>
          <c:idx val="4"/>
          <c:order val="4"/>
          <c:tx>
            <c:strRef>
              <c:f>'Squad-contributors'!$P$30</c:f>
              <c:strCache>
                <c:ptCount val="1"/>
                <c:pt idx="0">
                  <c:v>Dev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'Squad-contributors'!$P$37:$P$46</c:f>
              <c:numCache>
                <c:formatCode>General</c:formatCode>
                <c:ptCount val="10"/>
                <c:pt idx="0">
                  <c:v>4009</c:v>
                </c:pt>
                <c:pt idx="1">
                  <c:v>24080</c:v>
                </c:pt>
                <c:pt idx="2">
                  <c:v>22176</c:v>
                </c:pt>
                <c:pt idx="3">
                  <c:v>21840</c:v>
                </c:pt>
                <c:pt idx="4">
                  <c:v>26359</c:v>
                </c:pt>
                <c:pt idx="5">
                  <c:v>35378</c:v>
                </c:pt>
                <c:pt idx="6">
                  <c:v>35753</c:v>
                </c:pt>
                <c:pt idx="7">
                  <c:v>52324</c:v>
                </c:pt>
                <c:pt idx="8">
                  <c:v>45034</c:v>
                </c:pt>
                <c:pt idx="9">
                  <c:v>36845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72-634A-B1C2-EB7778678E1C}"/>
            </c:ext>
          </c:extLst>
        </c:ser>
        <c:ser>
          <c:idx val="5"/>
          <c:order val="5"/>
          <c:tx>
            <c:strRef>
              <c:f>'Squad-contributors'!$Q$30</c:f>
              <c:strCache>
                <c:ptCount val="1"/>
                <c:pt idx="0">
                  <c:v>ENS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'Squad-contributors'!$Q$37:$Q$46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72-634A-B1C2-EB7778678E1C}"/>
            </c:ext>
          </c:extLst>
        </c:ser>
        <c:ser>
          <c:idx val="6"/>
          <c:order val="6"/>
          <c:tx>
            <c:strRef>
              <c:f>'Squad-contributors'!$R$30</c:f>
              <c:strCache>
                <c:ptCount val="1"/>
                <c:pt idx="0">
                  <c:v>Events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'Squad-contributors'!$R$37:$R$46</c:f>
              <c:numCache>
                <c:formatCode>General</c:formatCode>
                <c:ptCount val="10"/>
                <c:pt idx="0">
                  <c:v>1550</c:v>
                </c:pt>
                <c:pt idx="1">
                  <c:v>0</c:v>
                </c:pt>
                <c:pt idx="2">
                  <c:v>0</c:v>
                </c:pt>
                <c:pt idx="3">
                  <c:v>1450</c:v>
                </c:pt>
                <c:pt idx="4">
                  <c:v>2160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3342</c:v>
                </c:pt>
                <c:pt idx="9">
                  <c:v>15528.02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72-634A-B1C2-EB7778678E1C}"/>
            </c:ext>
          </c:extLst>
        </c:ser>
        <c:ser>
          <c:idx val="7"/>
          <c:order val="7"/>
          <c:tx>
            <c:strRef>
              <c:f>'Squad-contributors'!$S$30</c:f>
              <c:strCache>
                <c:ptCount val="1"/>
                <c:pt idx="0">
                  <c:v>Incentives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'Squad-contributors'!$S$37:$S$46</c:f>
              <c:numCache>
                <c:formatCode>General</c:formatCode>
                <c:ptCount val="10"/>
                <c:pt idx="0">
                  <c:v>4151.1603365564506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72-634A-B1C2-EB7778678E1C}"/>
            </c:ext>
          </c:extLst>
        </c:ser>
        <c:ser>
          <c:idx val="8"/>
          <c:order val="8"/>
          <c:tx>
            <c:strRef>
              <c:f>'Squad-contributors'!$T$30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'Squad-contributors'!$T$37:$T$46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72-634A-B1C2-EB7778678E1C}"/>
            </c:ext>
          </c:extLst>
        </c:ser>
        <c:ser>
          <c:idx val="9"/>
          <c:order val="9"/>
          <c:tx>
            <c:strRef>
              <c:f>'Squad-contributors'!$U$30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'Squad-contributors'!$U$37:$U$46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72-634A-B1C2-EB7778678E1C}"/>
            </c:ext>
          </c:extLst>
        </c:ser>
        <c:ser>
          <c:idx val="10"/>
          <c:order val="10"/>
          <c:tx>
            <c:strRef>
              <c:f>'Squad-contributors'!$V$30</c:f>
              <c:strCache>
                <c:ptCount val="1"/>
                <c:pt idx="0">
                  <c:v>Merch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'Squad-contributors'!$V$37:$V$46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72-634A-B1C2-EB7778678E1C}"/>
            </c:ext>
          </c:extLst>
        </c:ser>
        <c:ser>
          <c:idx val="11"/>
          <c:order val="11"/>
          <c:tx>
            <c:strRef>
              <c:f>'Squad-contributors'!$W$30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'Squad-contributors'!$W$37:$W$46</c:f>
              <c:numCache>
                <c:formatCode>General</c:formatCode>
                <c:ptCount val="10"/>
                <c:pt idx="0">
                  <c:v>0</c:v>
                </c:pt>
                <c:pt idx="1">
                  <c:v>111</c:v>
                </c:pt>
                <c:pt idx="2">
                  <c:v>0</c:v>
                </c:pt>
                <c:pt idx="3">
                  <c:v>261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72-634A-B1C2-EB7778678E1C}"/>
            </c:ext>
          </c:extLst>
        </c:ser>
        <c:ser>
          <c:idx val="12"/>
          <c:order val="12"/>
          <c:tx>
            <c:strRef>
              <c:f>'Squad-contributors'!$X$30</c:f>
              <c:strCache>
                <c:ptCount val="1"/>
                <c:pt idx="0">
                  <c:v>Sponsorship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'Squad-contributors'!$K$37:$K$46</c:f>
              <c:numCache>
                <c:formatCode>m/d/yy</c:formatCode>
                <c:ptCount val="10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</c:numCache>
            </c:numRef>
          </c:cat>
          <c:val>
            <c:numRef>
              <c:f>'Squad-contributors'!$X$37:$X$46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72-634A-B1C2-EB777867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043136"/>
        <c:axId val="246044784"/>
      </c:barChart>
      <c:dateAx>
        <c:axId val="2460431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044784"/>
        <c:crosses val="autoZero"/>
        <c:auto val="1"/>
        <c:lblOffset val="100"/>
        <c:baseTimeUnit val="months"/>
      </c:dateAx>
      <c:valAx>
        <c:axId val="2460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0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'Squad-contributors'!$M$50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'Squad-contributors'!$M$58:$M$66</c:f>
              <c:numCache>
                <c:formatCode>_("$"* #,##0_);_("$"* \(#,##0\);_("$"* "-"??_);_(@_)</c:formatCode>
                <c:ptCount val="9"/>
                <c:pt idx="0">
                  <c:v>25126</c:v>
                </c:pt>
                <c:pt idx="1">
                  <c:v>27610</c:v>
                </c:pt>
                <c:pt idx="2">
                  <c:v>19730</c:v>
                </c:pt>
                <c:pt idx="3">
                  <c:v>18800</c:v>
                </c:pt>
                <c:pt idx="4">
                  <c:v>23363</c:v>
                </c:pt>
                <c:pt idx="5">
                  <c:v>20005</c:v>
                </c:pt>
                <c:pt idx="6">
                  <c:v>19590</c:v>
                </c:pt>
                <c:pt idx="7">
                  <c:v>28168</c:v>
                </c:pt>
                <c:pt idx="8">
                  <c:v>19710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A-BE4A-988D-AD135F830ABB}"/>
            </c:ext>
          </c:extLst>
        </c:ser>
        <c:ser>
          <c:idx val="1"/>
          <c:order val="1"/>
          <c:tx>
            <c:strRef>
              <c:f>'Squad-contributors'!$N$50</c:f>
              <c:strCache>
                <c:ptCount val="1"/>
                <c:pt idx="0">
                  <c:v>Audit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'Squad-contributors'!$N$58:$N$66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A-BE4A-988D-AD135F830ABB}"/>
            </c:ext>
          </c:extLst>
        </c:ser>
        <c:ser>
          <c:idx val="2"/>
          <c:order val="2"/>
          <c:tx>
            <c:strRef>
              <c:f>'Squad-contributors'!$O$50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'Squad-contributors'!$O$58:$O$66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A-BE4A-988D-AD135F830ABB}"/>
            </c:ext>
          </c:extLst>
        </c:ser>
        <c:ser>
          <c:idx val="3"/>
          <c:order val="3"/>
          <c:tx>
            <c:strRef>
              <c:f>'Squad-contributors'!$P$50</c:f>
              <c:strCache>
                <c:ptCount val="1"/>
                <c:pt idx="0">
                  <c:v>Dev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'Squad-contributors'!$P$58:$P$66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A-BE4A-988D-AD135F830ABB}"/>
            </c:ext>
          </c:extLst>
        </c:ser>
        <c:ser>
          <c:idx val="4"/>
          <c:order val="4"/>
          <c:tx>
            <c:strRef>
              <c:f>'Squad-contributors'!$Q$50</c:f>
              <c:strCache>
                <c:ptCount val="1"/>
                <c:pt idx="0">
                  <c:v>ENS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'Squad-contributors'!$Q$58:$Q$66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72.25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A-BE4A-988D-AD135F830ABB}"/>
            </c:ext>
          </c:extLst>
        </c:ser>
        <c:ser>
          <c:idx val="5"/>
          <c:order val="5"/>
          <c:tx>
            <c:strRef>
              <c:f>'Squad-contributors'!$R$50</c:f>
              <c:strCache>
                <c:ptCount val="1"/>
                <c:pt idx="0">
                  <c:v>Events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'Squad-contributors'!$R$58:$R$66</c:f>
              <c:numCache>
                <c:formatCode>General</c:formatCode>
                <c:ptCount val="9"/>
                <c:pt idx="0">
                  <c:v>0</c:v>
                </c:pt>
                <c:pt idx="1">
                  <c:v>1898</c:v>
                </c:pt>
                <c:pt idx="2">
                  <c:v>6613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2316</c:v>
                </c:pt>
                <c:pt idx="7">
                  <c:v>400</c:v>
                </c:pt>
                <c:pt idx="8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A-BE4A-988D-AD135F830ABB}"/>
            </c:ext>
          </c:extLst>
        </c:ser>
        <c:ser>
          <c:idx val="6"/>
          <c:order val="6"/>
          <c:tx>
            <c:strRef>
              <c:f>'Squad-contributors'!$S$50</c:f>
              <c:strCache>
                <c:ptCount val="1"/>
                <c:pt idx="0">
                  <c:v>Incentives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'Squad-contributors'!$S$58:$S$66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A-BE4A-988D-AD135F830ABB}"/>
            </c:ext>
          </c:extLst>
        </c:ser>
        <c:ser>
          <c:idx val="7"/>
          <c:order val="7"/>
          <c:tx>
            <c:strRef>
              <c:f>'Squad-contributors'!$T$50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'Squad-contributors'!$T$58:$T$66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A-BE4A-988D-AD135F830ABB}"/>
            </c:ext>
          </c:extLst>
        </c:ser>
        <c:ser>
          <c:idx val="8"/>
          <c:order val="8"/>
          <c:tx>
            <c:strRef>
              <c:f>'Squad-contributors'!$U$50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'Squad-contributors'!$U$58:$U$66</c:f>
              <c:numCache>
                <c:formatCode>General</c:formatCode>
                <c:ptCount val="9"/>
                <c:pt idx="0">
                  <c:v>18750</c:v>
                </c:pt>
                <c:pt idx="1">
                  <c:v>18750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A-BE4A-988D-AD135F830ABB}"/>
            </c:ext>
          </c:extLst>
        </c:ser>
        <c:ser>
          <c:idx val="9"/>
          <c:order val="9"/>
          <c:tx>
            <c:strRef>
              <c:f>'Squad-contributors'!$V$50</c:f>
              <c:strCache>
                <c:ptCount val="1"/>
                <c:pt idx="0">
                  <c:v>Merch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'Squad-contributors'!$V$58:$V$66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11655</c:v>
                </c:pt>
                <c:pt idx="6">
                  <c:v>16166</c:v>
                </c:pt>
                <c:pt idx="7">
                  <c:v>0</c:v>
                </c:pt>
                <c:pt idx="8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3A-BE4A-988D-AD135F830ABB}"/>
            </c:ext>
          </c:extLst>
        </c:ser>
        <c:ser>
          <c:idx val="10"/>
          <c:order val="10"/>
          <c:tx>
            <c:strRef>
              <c:f>'Squad-contributors'!$W$50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'Squad-contributors'!$W$58:$W$66</c:f>
              <c:numCache>
                <c:formatCode>General</c:formatCode>
                <c:ptCount val="9"/>
                <c:pt idx="0">
                  <c:v>0</c:v>
                </c:pt>
                <c:pt idx="1">
                  <c:v>100.5</c:v>
                </c:pt>
                <c:pt idx="2">
                  <c:v>81</c:v>
                </c:pt>
                <c:pt idx="3">
                  <c:v>281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3A-BE4A-988D-AD135F830ABB}"/>
            </c:ext>
          </c:extLst>
        </c:ser>
        <c:ser>
          <c:idx val="11"/>
          <c:order val="11"/>
          <c:tx>
            <c:strRef>
              <c:f>'Squad-contributors'!$X$50</c:f>
              <c:strCache>
                <c:ptCount val="1"/>
                <c:pt idx="0">
                  <c:v>Sponsorship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'Squad-contributors'!$K$58:$K$66</c:f>
              <c:numCache>
                <c:formatCode>m/d/yy</c:formatCode>
                <c:ptCount val="9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</c:numCache>
            </c:numRef>
          </c:cat>
          <c:val>
            <c:numRef>
              <c:f>'Squad-contributors'!$X$58:$X$66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100000</c:v>
                </c:pt>
                <c:pt idx="5">
                  <c:v>3000</c:v>
                </c:pt>
                <c:pt idx="6">
                  <c:v>12000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3A-BE4A-988D-AD135F83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996432"/>
        <c:axId val="284998080"/>
      </c:barChart>
      <c:dateAx>
        <c:axId val="28499643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98080"/>
        <c:crosses val="autoZero"/>
        <c:auto val="1"/>
        <c:lblOffset val="100"/>
        <c:baseTimeUnit val="months"/>
      </c:dateAx>
      <c:valAx>
        <c:axId val="2849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9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156817</xdr:colOff>
      <xdr:row>2</xdr:row>
      <xdr:rowOff>96078</xdr:rowOff>
    </xdr:from>
    <xdr:to>
      <xdr:col>18</xdr:col>
      <xdr:colOff>296518</xdr:colOff>
      <xdr:row>26</xdr:row>
      <xdr:rowOff>197678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45DE7B-6835-17E2-771E-D836056B9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698500</xdr:colOff>
      <xdr:row>1</xdr:row>
      <xdr:rowOff>101600</xdr:rowOff>
    </xdr:from>
    <xdr:to>
      <xdr:col>24</xdr:col>
      <xdr:colOff>306352</xdr:colOff>
      <xdr:row>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34A6E-C970-B59C-633E-D082CC1AD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723900</xdr:colOff>
      <xdr:row>46</xdr:row>
      <xdr:rowOff>88900</xdr:rowOff>
    </xdr:from>
    <xdr:to>
      <xdr:col>32</xdr:col>
      <xdr:colOff>25400</xdr:colOff>
      <xdr:row>67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531342-3ED9-2C40-A033-86A688A9C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7</xdr:row>
      <xdr:rowOff>158750</xdr:rowOff>
    </xdr:from>
    <xdr:to>
      <xdr:col>33</xdr:col>
      <xdr:colOff>520700</xdr:colOff>
      <xdr:row>21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684FB1-3D25-8B45-86B2-CB311087B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228599</xdr:colOff>
      <xdr:row>54</xdr:row>
      <xdr:rowOff>76200</xdr:rowOff>
    </xdr:from>
    <xdr:to>
      <xdr:col>37</xdr:col>
      <xdr:colOff>429682</xdr:colOff>
      <xdr:row>74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F9FC2D-64A2-154C-BB70-5E60D770E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476250</xdr:colOff>
      <xdr:row>26</xdr:row>
      <xdr:rowOff>190500</xdr:rowOff>
    </xdr:from>
    <xdr:to>
      <xdr:col>34</xdr:col>
      <xdr:colOff>95250</xdr:colOff>
      <xdr:row>40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5B331-063C-6540-AAA2-5638AC58C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457200</xdr:colOff>
      <xdr:row>44</xdr:row>
      <xdr:rowOff>25400</xdr:rowOff>
    </xdr:from>
    <xdr:to>
      <xdr:col>32</xdr:col>
      <xdr:colOff>76200</xdr:colOff>
      <xdr:row>57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1D6F80-9B46-9744-88AA-648FF6DFE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06FD-C665-7E49-A06E-CE217C69B291}">
  <dimension ref="A1:AD407"/>
  <sheetViews>
    <sheetView workbookViewId="0"/>
  </sheetViews>
  <sheetFormatPr baseColWidth="10" defaultRowHeight="16" x14ac:dyDescent="0.2"/>
  <cols>
    <col min="9" max="9" width="9.83203125" customWidth="1"/>
    <col min="10" max="10" width="12.1640625" bestFit="1" customWidth="1"/>
    <col min="11" max="12" width="0.1640625" customWidth="1"/>
    <col min="13" max="13" width="0.33203125" customWidth="1"/>
    <col min="14" max="14" width="0.1640625" customWidth="1"/>
    <col min="15" max="16" width="20.33203125" hidden="1" customWidth="1"/>
    <col min="17" max="17" width="0.1640625" hidden="1" customWidth="1"/>
    <col min="18" max="18" width="11.6640625" hidden="1" customWidth="1"/>
    <col min="19" max="19" width="0.1640625" hidden="1" customWidth="1"/>
    <col min="20" max="20" width="0" hidden="1" customWidth="1"/>
  </cols>
  <sheetData>
    <row r="1" spans="1:30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1464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</row>
    <row r="2" spans="1:30" x14ac:dyDescent="0.2">
      <c r="A2" t="s">
        <v>97</v>
      </c>
      <c r="B2" t="s">
        <v>1250</v>
      </c>
      <c r="C2">
        <v>4800</v>
      </c>
      <c r="D2" s="8">
        <v>44210</v>
      </c>
      <c r="E2" t="s">
        <v>51</v>
      </c>
      <c r="F2" t="s">
        <v>61</v>
      </c>
      <c r="G2" s="5" t="s">
        <v>98</v>
      </c>
      <c r="J2" s="3">
        <v>0.8</v>
      </c>
      <c r="K2" s="3">
        <v>0.1</v>
      </c>
      <c r="L2" s="3">
        <v>0.1</v>
      </c>
      <c r="M2" s="3"/>
      <c r="N2" s="3"/>
      <c r="O2">
        <f>+$C2*J2</f>
        <v>3840</v>
      </c>
      <c r="P2">
        <f>+$C2*K2</f>
        <v>480</v>
      </c>
      <c r="Q2">
        <f>+$C2*L2</f>
        <v>480</v>
      </c>
      <c r="R2">
        <f>+$C2*M2</f>
        <v>0</v>
      </c>
      <c r="S2">
        <f>+$C2*N2</f>
        <v>0</v>
      </c>
      <c r="T2" s="14">
        <f>+SUM(J2:N2)</f>
        <v>1</v>
      </c>
      <c r="U2" t="s">
        <v>99</v>
      </c>
      <c r="V2" t="s">
        <v>100</v>
      </c>
      <c r="W2" t="s">
        <v>101</v>
      </c>
      <c r="Y2">
        <v>11.47</v>
      </c>
      <c r="Z2">
        <v>9.1760000000000002</v>
      </c>
      <c r="AA2">
        <v>1.147</v>
      </c>
      <c r="AB2">
        <v>1.147</v>
      </c>
      <c r="AC2">
        <v>0</v>
      </c>
      <c r="AD2">
        <v>0</v>
      </c>
    </row>
    <row r="3" spans="1:30" x14ac:dyDescent="0.2">
      <c r="A3" t="s">
        <v>234</v>
      </c>
      <c r="B3" t="s">
        <v>235</v>
      </c>
      <c r="C3">
        <v>7500</v>
      </c>
      <c r="D3" s="8">
        <v>44212</v>
      </c>
      <c r="E3" t="s">
        <v>144</v>
      </c>
      <c r="F3" t="s">
        <v>61</v>
      </c>
      <c r="J3" s="3">
        <v>0.8</v>
      </c>
      <c r="K3" s="3">
        <v>0.2</v>
      </c>
      <c r="L3" s="3"/>
      <c r="M3" s="3"/>
      <c r="N3" s="3"/>
      <c r="O3">
        <f>+$C3*J3</f>
        <v>6000</v>
      </c>
      <c r="P3">
        <f>+$C3*K3</f>
        <v>1500</v>
      </c>
      <c r="Q3">
        <f>+$C3*L3</f>
        <v>0</v>
      </c>
      <c r="R3">
        <f>+$C3*M3</f>
        <v>0</v>
      </c>
      <c r="S3">
        <f>+$C3*N3</f>
        <v>0</v>
      </c>
      <c r="T3" s="14">
        <f>+SUM(J3:N3)</f>
        <v>1</v>
      </c>
      <c r="U3" t="s">
        <v>236</v>
      </c>
      <c r="V3" t="s">
        <v>237</v>
      </c>
      <c r="W3" t="s">
        <v>101</v>
      </c>
      <c r="Y3">
        <v>11.47</v>
      </c>
      <c r="Z3">
        <v>9.1760000000000002</v>
      </c>
      <c r="AA3">
        <v>2.294</v>
      </c>
      <c r="AB3">
        <v>0</v>
      </c>
      <c r="AC3">
        <v>0</v>
      </c>
      <c r="AD3">
        <v>0</v>
      </c>
    </row>
    <row r="4" spans="1:30" x14ac:dyDescent="0.2">
      <c r="A4" t="s">
        <v>701</v>
      </c>
      <c r="B4" t="s">
        <v>702</v>
      </c>
      <c r="C4">
        <v>3000</v>
      </c>
      <c r="D4" s="8">
        <v>44216</v>
      </c>
      <c r="E4" t="s">
        <v>144</v>
      </c>
      <c r="J4" s="3">
        <v>1</v>
      </c>
      <c r="K4" s="3"/>
      <c r="L4" s="3"/>
      <c r="M4" s="3"/>
      <c r="N4" s="3"/>
      <c r="O4">
        <f>+$C4*J4</f>
        <v>3000</v>
      </c>
      <c r="P4">
        <f>+$C4*K4</f>
        <v>0</v>
      </c>
      <c r="Q4">
        <f>+$C4*L4</f>
        <v>0</v>
      </c>
      <c r="R4">
        <f>+$C4*M4</f>
        <v>0</v>
      </c>
      <c r="S4">
        <f>+$C4*N4</f>
        <v>0</v>
      </c>
      <c r="T4" s="14">
        <f>+SUM(J4:N4)</f>
        <v>1</v>
      </c>
      <c r="U4" t="s">
        <v>703</v>
      </c>
      <c r="V4" t="s">
        <v>704</v>
      </c>
      <c r="W4" t="s">
        <v>101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">
      <c r="A5" t="s">
        <v>824</v>
      </c>
      <c r="B5" t="s">
        <v>825</v>
      </c>
      <c r="C5">
        <v>7000</v>
      </c>
      <c r="D5" s="8">
        <v>44219</v>
      </c>
      <c r="E5" t="s">
        <v>56</v>
      </c>
      <c r="F5" t="s">
        <v>121</v>
      </c>
      <c r="J5" s="3">
        <v>0.85</v>
      </c>
      <c r="K5" s="3">
        <v>0.15</v>
      </c>
      <c r="L5" s="3"/>
      <c r="M5" s="3"/>
      <c r="N5" s="3"/>
      <c r="O5">
        <f>+$C5*J5</f>
        <v>5950</v>
      </c>
      <c r="P5">
        <f>+$C5*K5</f>
        <v>1050</v>
      </c>
      <c r="Q5">
        <f>+$C5*L5</f>
        <v>0</v>
      </c>
      <c r="R5">
        <f>+$C5*M5</f>
        <v>0</v>
      </c>
      <c r="S5">
        <f>+$C5*N5</f>
        <v>0</v>
      </c>
      <c r="T5" s="14">
        <f>+SUM(J5:N5)</f>
        <v>1</v>
      </c>
      <c r="U5" t="s">
        <v>826</v>
      </c>
      <c r="V5" t="s">
        <v>827</v>
      </c>
      <c r="W5" t="s">
        <v>101</v>
      </c>
      <c r="Y5">
        <v>11.47</v>
      </c>
      <c r="Z5">
        <v>9.7495000000000012</v>
      </c>
      <c r="AA5">
        <v>1.7205000000000001</v>
      </c>
      <c r="AB5">
        <v>0</v>
      </c>
      <c r="AC5">
        <v>0</v>
      </c>
      <c r="AD5">
        <v>0</v>
      </c>
    </row>
    <row r="6" spans="1:30" x14ac:dyDescent="0.2">
      <c r="A6" t="s">
        <v>490</v>
      </c>
      <c r="B6" t="s">
        <v>1255</v>
      </c>
      <c r="C6">
        <v>6300</v>
      </c>
      <c r="D6" s="8">
        <v>44220</v>
      </c>
      <c r="E6" s="5" t="s">
        <v>121</v>
      </c>
      <c r="F6" s="5" t="s">
        <v>1252</v>
      </c>
      <c r="G6" t="s">
        <v>1470</v>
      </c>
      <c r="J6" s="3">
        <v>0.7</v>
      </c>
      <c r="K6" s="3">
        <v>0.2</v>
      </c>
      <c r="L6" s="3">
        <v>0.1</v>
      </c>
      <c r="M6" s="3"/>
      <c r="N6" s="3"/>
      <c r="O6">
        <f>+$C6*J6</f>
        <v>4410</v>
      </c>
      <c r="P6">
        <f>+$C6*K6</f>
        <v>1260</v>
      </c>
      <c r="Q6">
        <f>+$C6*L6</f>
        <v>630</v>
      </c>
      <c r="R6">
        <f>+$C6*M6</f>
        <v>0</v>
      </c>
      <c r="S6">
        <f>+$C6*N6</f>
        <v>0</v>
      </c>
      <c r="T6" s="14">
        <f>+SUM(J6:N6)</f>
        <v>0.99999999999999989</v>
      </c>
      <c r="U6" t="s">
        <v>491</v>
      </c>
      <c r="V6" t="s">
        <v>492</v>
      </c>
      <c r="W6" t="s">
        <v>101</v>
      </c>
      <c r="Y6">
        <v>8.49</v>
      </c>
      <c r="Z6">
        <v>5.9429999999999996</v>
      </c>
      <c r="AA6">
        <v>1.6980000000000002</v>
      </c>
      <c r="AB6">
        <v>0.84900000000000009</v>
      </c>
      <c r="AC6">
        <v>0</v>
      </c>
      <c r="AD6">
        <v>0</v>
      </c>
    </row>
    <row r="7" spans="1:30" x14ac:dyDescent="0.2">
      <c r="A7" t="s">
        <v>335</v>
      </c>
      <c r="B7" t="s">
        <v>1254</v>
      </c>
      <c r="C7">
        <v>7000</v>
      </c>
      <c r="D7" s="8">
        <v>44222</v>
      </c>
      <c r="E7" t="s">
        <v>56</v>
      </c>
      <c r="J7" s="3">
        <v>1</v>
      </c>
      <c r="K7" s="3"/>
      <c r="L7" s="3"/>
      <c r="M7" s="3"/>
      <c r="N7" s="3"/>
      <c r="O7">
        <f>+$C7*J7</f>
        <v>7000</v>
      </c>
      <c r="P7">
        <f>+$C7*K7</f>
        <v>0</v>
      </c>
      <c r="Q7">
        <f>+$C7*L7</f>
        <v>0</v>
      </c>
      <c r="R7">
        <f>+$C7*M7</f>
        <v>0</v>
      </c>
      <c r="S7">
        <f>+$C7*N7</f>
        <v>0</v>
      </c>
      <c r="T7" s="14">
        <f>+SUM(J7:N7)</f>
        <v>1</v>
      </c>
      <c r="U7" t="s">
        <v>336</v>
      </c>
      <c r="V7" t="s">
        <v>337</v>
      </c>
      <c r="W7" t="s">
        <v>101</v>
      </c>
      <c r="Y7">
        <v>9.56</v>
      </c>
      <c r="Z7">
        <v>9.56</v>
      </c>
      <c r="AA7">
        <v>0</v>
      </c>
      <c r="AB7">
        <v>0</v>
      </c>
      <c r="AC7">
        <v>0</v>
      </c>
      <c r="AD7">
        <v>0</v>
      </c>
    </row>
    <row r="8" spans="1:30" x14ac:dyDescent="0.2">
      <c r="A8" t="s">
        <v>29</v>
      </c>
      <c r="B8" t="s">
        <v>30</v>
      </c>
      <c r="C8">
        <v>1500</v>
      </c>
      <c r="D8" s="8">
        <v>44223</v>
      </c>
      <c r="E8" t="s">
        <v>31</v>
      </c>
      <c r="J8" s="3">
        <v>1</v>
      </c>
      <c r="K8" s="3"/>
      <c r="L8" s="3"/>
      <c r="M8" s="3"/>
      <c r="N8" s="3"/>
      <c r="O8">
        <f>+$C8*J8</f>
        <v>1500</v>
      </c>
      <c r="P8">
        <f>+$C8*K8</f>
        <v>0</v>
      </c>
      <c r="Q8">
        <f>+$C8*L8</f>
        <v>0</v>
      </c>
      <c r="R8">
        <f>+$C8*M8</f>
        <v>0</v>
      </c>
      <c r="S8">
        <f>+$C8*N8</f>
        <v>0</v>
      </c>
      <c r="T8" s="14">
        <f>+SUM(J8:N8)</f>
        <v>1</v>
      </c>
      <c r="U8" t="s">
        <v>32</v>
      </c>
      <c r="V8" t="s">
        <v>33</v>
      </c>
      <c r="W8" t="s">
        <v>34</v>
      </c>
      <c r="Y8">
        <v>1.91</v>
      </c>
      <c r="Z8">
        <v>1.91</v>
      </c>
      <c r="AA8">
        <v>0</v>
      </c>
      <c r="AB8">
        <v>0</v>
      </c>
      <c r="AC8">
        <v>0</v>
      </c>
      <c r="AD8">
        <v>0</v>
      </c>
    </row>
    <row r="9" spans="1:30" x14ac:dyDescent="0.2">
      <c r="A9" t="s">
        <v>722</v>
      </c>
      <c r="B9" t="s">
        <v>1455</v>
      </c>
      <c r="D9" s="8">
        <v>44223</v>
      </c>
      <c r="E9" t="s">
        <v>1470</v>
      </c>
      <c r="F9" t="s">
        <v>50</v>
      </c>
      <c r="G9" s="5" t="s">
        <v>121</v>
      </c>
      <c r="H9" t="s">
        <v>61</v>
      </c>
      <c r="I9" t="s">
        <v>98</v>
      </c>
      <c r="J9" s="3">
        <v>0.6</v>
      </c>
      <c r="K9" s="3">
        <v>0.05</v>
      </c>
      <c r="L9" s="3">
        <v>0.15</v>
      </c>
      <c r="M9" s="3">
        <v>0.15</v>
      </c>
      <c r="N9" s="3">
        <v>0.05</v>
      </c>
      <c r="O9">
        <f>+$C9*J9</f>
        <v>0</v>
      </c>
      <c r="P9">
        <f>+$C9*K9</f>
        <v>0</v>
      </c>
      <c r="Q9">
        <f>+$C9*L9</f>
        <v>0</v>
      </c>
      <c r="R9">
        <f>+$C9*M9</f>
        <v>0</v>
      </c>
      <c r="S9">
        <f>+$C9*N9</f>
        <v>0</v>
      </c>
      <c r="T9" s="14">
        <f>+SUM(J9:N9)</f>
        <v>1</v>
      </c>
      <c r="U9" t="s">
        <v>693</v>
      </c>
      <c r="V9" t="s">
        <v>723</v>
      </c>
      <c r="W9" t="s">
        <v>101</v>
      </c>
      <c r="Y9">
        <v>11.455</v>
      </c>
      <c r="Z9">
        <v>6.8730000000000002</v>
      </c>
      <c r="AA9">
        <v>0.57274999999999998</v>
      </c>
      <c r="AB9">
        <v>1.7182500000000001</v>
      </c>
      <c r="AC9">
        <v>1.7182500000000001</v>
      </c>
      <c r="AD9">
        <v>0.57274999999999998</v>
      </c>
    </row>
    <row r="10" spans="1:30" x14ac:dyDescent="0.2">
      <c r="A10" t="s">
        <v>718</v>
      </c>
      <c r="B10" t="s">
        <v>1455</v>
      </c>
      <c r="C10">
        <v>8000</v>
      </c>
      <c r="D10" s="8">
        <v>44223</v>
      </c>
      <c r="E10" t="s">
        <v>1470</v>
      </c>
      <c r="F10" t="s">
        <v>50</v>
      </c>
      <c r="G10" s="5" t="s">
        <v>121</v>
      </c>
      <c r="H10" t="s">
        <v>61</v>
      </c>
      <c r="I10" t="s">
        <v>98</v>
      </c>
      <c r="J10" s="3">
        <v>0.6</v>
      </c>
      <c r="K10" s="3">
        <v>0.05</v>
      </c>
      <c r="L10" s="3">
        <v>0.15</v>
      </c>
      <c r="M10" s="3">
        <v>0.15</v>
      </c>
      <c r="N10" s="3">
        <v>0.05</v>
      </c>
      <c r="O10">
        <f>+$C10*J10</f>
        <v>4800</v>
      </c>
      <c r="P10">
        <f>+$C10*K10</f>
        <v>400</v>
      </c>
      <c r="Q10">
        <f>+$C10*L10</f>
        <v>1200</v>
      </c>
      <c r="R10">
        <f>+$C10*M10</f>
        <v>1200</v>
      </c>
      <c r="S10">
        <f>+$C10*N10</f>
        <v>400</v>
      </c>
      <c r="T10" s="14">
        <f>+SUM(J10:N10)</f>
        <v>1</v>
      </c>
      <c r="U10" t="s">
        <v>720</v>
      </c>
      <c r="V10" t="s">
        <v>721</v>
      </c>
      <c r="W10" t="s">
        <v>101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">
      <c r="A11" t="s">
        <v>295</v>
      </c>
      <c r="B11" t="s">
        <v>296</v>
      </c>
      <c r="C11">
        <v>3000</v>
      </c>
      <c r="D11" s="8">
        <v>44226</v>
      </c>
      <c r="E11" t="s">
        <v>144</v>
      </c>
      <c r="F11" t="s">
        <v>61</v>
      </c>
      <c r="J11" s="3">
        <v>0.95</v>
      </c>
      <c r="K11" s="3">
        <v>0.05</v>
      </c>
      <c r="L11" s="3"/>
      <c r="M11" s="3"/>
      <c r="N11" s="3"/>
      <c r="O11">
        <f>+$C11*J11</f>
        <v>2850</v>
      </c>
      <c r="P11">
        <f>+$C11*K11</f>
        <v>150</v>
      </c>
      <c r="Q11">
        <f>+$C11*L11</f>
        <v>0</v>
      </c>
      <c r="R11">
        <f>+$C11*M11</f>
        <v>0</v>
      </c>
      <c r="S11">
        <f>+$C11*N11</f>
        <v>0</v>
      </c>
      <c r="T11" s="14">
        <f>+SUM(J11:N11)</f>
        <v>1</v>
      </c>
      <c r="U11" t="s">
        <v>297</v>
      </c>
      <c r="V11" t="s">
        <v>298</v>
      </c>
      <c r="W11" t="s">
        <v>101</v>
      </c>
      <c r="Y11">
        <v>7.64</v>
      </c>
      <c r="Z11">
        <v>7.2579999999999991</v>
      </c>
      <c r="AA11">
        <v>0.38200000000000001</v>
      </c>
      <c r="AB11">
        <v>0</v>
      </c>
      <c r="AC11">
        <v>0</v>
      </c>
      <c r="AD11">
        <v>0</v>
      </c>
    </row>
    <row r="12" spans="1:30" x14ac:dyDescent="0.2">
      <c r="A12" t="s">
        <v>462</v>
      </c>
      <c r="B12" t="s">
        <v>463</v>
      </c>
      <c r="C12">
        <v>7000</v>
      </c>
      <c r="D12" s="8">
        <v>44226</v>
      </c>
      <c r="E12" t="s">
        <v>144</v>
      </c>
      <c r="J12" s="3">
        <v>1</v>
      </c>
      <c r="K12" s="3"/>
      <c r="L12" s="3"/>
      <c r="M12" s="3"/>
      <c r="N12" s="3"/>
      <c r="O12">
        <f>+$C12*J12</f>
        <v>7000</v>
      </c>
      <c r="P12">
        <f>+$C12*K12</f>
        <v>0</v>
      </c>
      <c r="Q12">
        <f>+$C12*L12</f>
        <v>0</v>
      </c>
      <c r="R12">
        <f>+$C12*M12</f>
        <v>0</v>
      </c>
      <c r="S12">
        <f>+$C12*N12</f>
        <v>0</v>
      </c>
      <c r="T12" s="14">
        <f>+SUM(J12:N12)</f>
        <v>1</v>
      </c>
      <c r="U12" t="s">
        <v>464</v>
      </c>
      <c r="V12" t="s">
        <v>465</v>
      </c>
      <c r="W12" t="s">
        <v>101</v>
      </c>
      <c r="Y12">
        <v>9.56</v>
      </c>
      <c r="Z12">
        <v>9.56</v>
      </c>
      <c r="AA12">
        <v>0</v>
      </c>
      <c r="AB12">
        <v>0</v>
      </c>
      <c r="AC12">
        <v>0</v>
      </c>
      <c r="AD12">
        <v>0</v>
      </c>
    </row>
    <row r="13" spans="1:30" x14ac:dyDescent="0.2">
      <c r="A13" t="s">
        <v>435</v>
      </c>
      <c r="B13" t="s">
        <v>1454</v>
      </c>
      <c r="C13">
        <v>8000</v>
      </c>
      <c r="D13" s="8">
        <v>44226</v>
      </c>
      <c r="E13" t="s">
        <v>98</v>
      </c>
      <c r="F13" s="5" t="s">
        <v>56</v>
      </c>
      <c r="G13" t="s">
        <v>61</v>
      </c>
      <c r="H13" t="s">
        <v>31</v>
      </c>
      <c r="I13" t="s">
        <v>121</v>
      </c>
      <c r="J13" s="3">
        <v>0.35</v>
      </c>
      <c r="K13" s="3">
        <v>0.25</v>
      </c>
      <c r="L13" s="3">
        <v>0.2</v>
      </c>
      <c r="M13" s="3">
        <v>0.1</v>
      </c>
      <c r="N13" s="3">
        <v>0.1</v>
      </c>
      <c r="O13">
        <f>+$C13*J13</f>
        <v>2800</v>
      </c>
      <c r="P13">
        <f>+$C13*K13</f>
        <v>2000</v>
      </c>
      <c r="Q13">
        <f>+$C13*L13</f>
        <v>1600</v>
      </c>
      <c r="R13">
        <f>+$C13*M13</f>
        <v>800</v>
      </c>
      <c r="S13">
        <f>+$C13*N13</f>
        <v>800</v>
      </c>
      <c r="T13" s="14">
        <f>+SUM(J13:N13)</f>
        <v>1</v>
      </c>
      <c r="U13" t="s">
        <v>436</v>
      </c>
      <c r="V13" t="s">
        <v>437</v>
      </c>
      <c r="W13" t="s">
        <v>101</v>
      </c>
      <c r="Y13">
        <v>11.47</v>
      </c>
      <c r="Z13">
        <v>4.0145</v>
      </c>
      <c r="AA13">
        <v>2.8675000000000002</v>
      </c>
      <c r="AB13">
        <v>2.294</v>
      </c>
      <c r="AC13">
        <v>1.147</v>
      </c>
      <c r="AD13">
        <v>1.147</v>
      </c>
    </row>
    <row r="14" spans="1:30" x14ac:dyDescent="0.2">
      <c r="A14" t="s">
        <v>558</v>
      </c>
      <c r="B14" t="s">
        <v>559</v>
      </c>
      <c r="C14">
        <v>6400</v>
      </c>
      <c r="D14" s="8">
        <v>44226</v>
      </c>
      <c r="E14" t="s">
        <v>31</v>
      </c>
      <c r="J14" s="3">
        <v>1</v>
      </c>
      <c r="K14" s="3"/>
      <c r="L14" s="3"/>
      <c r="M14" s="3"/>
      <c r="N14" s="3"/>
      <c r="O14">
        <f>+$C14*J14</f>
        <v>6400</v>
      </c>
      <c r="P14">
        <f>+$C14*K14</f>
        <v>0</v>
      </c>
      <c r="Q14">
        <f>+$C14*L14</f>
        <v>0</v>
      </c>
      <c r="R14">
        <f>+$C14*M14</f>
        <v>0</v>
      </c>
      <c r="S14">
        <f>+$C14*N14</f>
        <v>0</v>
      </c>
      <c r="T14" s="14">
        <f>+SUM(J14:N14)</f>
        <v>1</v>
      </c>
      <c r="U14" t="s">
        <v>560</v>
      </c>
      <c r="V14" t="s">
        <v>561</v>
      </c>
      <c r="W14" t="s">
        <v>34</v>
      </c>
      <c r="Y14">
        <v>9.18</v>
      </c>
      <c r="Z14">
        <v>9.18</v>
      </c>
      <c r="AA14">
        <v>0</v>
      </c>
      <c r="AB14">
        <v>0</v>
      </c>
      <c r="AC14">
        <v>0</v>
      </c>
      <c r="AD14">
        <v>0</v>
      </c>
    </row>
    <row r="15" spans="1:30" x14ac:dyDescent="0.2">
      <c r="A15" t="s">
        <v>201</v>
      </c>
      <c r="B15" s="5" t="s">
        <v>1251</v>
      </c>
      <c r="C15">
        <v>7200</v>
      </c>
      <c r="D15" s="8">
        <v>44227</v>
      </c>
      <c r="E15" t="s">
        <v>61</v>
      </c>
      <c r="F15" t="s">
        <v>121</v>
      </c>
      <c r="G15" t="s">
        <v>1252</v>
      </c>
      <c r="H15" t="s">
        <v>98</v>
      </c>
      <c r="J15" s="3">
        <v>0.5</v>
      </c>
      <c r="K15" s="3">
        <v>0.2</v>
      </c>
      <c r="L15" s="3">
        <v>0.2</v>
      </c>
      <c r="M15" s="3">
        <v>0.1</v>
      </c>
      <c r="N15" s="3"/>
      <c r="O15">
        <f>+$C15*J15</f>
        <v>3600</v>
      </c>
      <c r="P15">
        <f>+$C15*K15</f>
        <v>1440</v>
      </c>
      <c r="Q15">
        <f>+$C15*L15</f>
        <v>1440</v>
      </c>
      <c r="R15">
        <f>+$C15*M15</f>
        <v>720</v>
      </c>
      <c r="S15">
        <f>+$C15*N15</f>
        <v>0</v>
      </c>
      <c r="T15" s="14">
        <f>+SUM(J15:N15)</f>
        <v>0.99999999999999989</v>
      </c>
      <c r="U15" t="s">
        <v>202</v>
      </c>
      <c r="V15" t="s">
        <v>203</v>
      </c>
      <c r="W15" t="s">
        <v>101</v>
      </c>
      <c r="Y15">
        <v>10.33</v>
      </c>
      <c r="Z15">
        <v>5.165</v>
      </c>
      <c r="AA15">
        <v>2.0660000000000003</v>
      </c>
      <c r="AB15">
        <v>2.0660000000000003</v>
      </c>
      <c r="AC15">
        <v>1.0330000000000001</v>
      </c>
      <c r="AD15">
        <v>0</v>
      </c>
    </row>
    <row r="16" spans="1:30" x14ac:dyDescent="0.2">
      <c r="A16" t="s">
        <v>705</v>
      </c>
      <c r="B16" t="s">
        <v>702</v>
      </c>
      <c r="C16">
        <v>5000</v>
      </c>
      <c r="D16" s="8">
        <v>44227</v>
      </c>
      <c r="E16" t="s">
        <v>144</v>
      </c>
      <c r="J16" s="3">
        <v>1</v>
      </c>
      <c r="K16" s="3"/>
      <c r="L16" s="3"/>
      <c r="M16" s="3"/>
      <c r="N16" s="3"/>
      <c r="O16">
        <f>+$C16*J16</f>
        <v>5000</v>
      </c>
      <c r="P16">
        <f>+$C16*K16</f>
        <v>0</v>
      </c>
      <c r="Q16">
        <f>+$C16*L16</f>
        <v>0</v>
      </c>
      <c r="R16">
        <f>+$C16*M16</f>
        <v>0</v>
      </c>
      <c r="S16">
        <f>+$C16*N16</f>
        <v>0</v>
      </c>
      <c r="T16" s="14">
        <f>+SUM(J16:N16)</f>
        <v>1</v>
      </c>
      <c r="U16" t="s">
        <v>706</v>
      </c>
      <c r="V16" t="s">
        <v>707</v>
      </c>
      <c r="W16" t="s">
        <v>101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">
      <c r="A17" t="s">
        <v>791</v>
      </c>
      <c r="B17" t="s">
        <v>792</v>
      </c>
      <c r="C17">
        <v>3600</v>
      </c>
      <c r="D17" s="8">
        <v>44227</v>
      </c>
      <c r="E17" t="s">
        <v>56</v>
      </c>
      <c r="J17" s="3">
        <v>1</v>
      </c>
      <c r="K17" s="3"/>
      <c r="L17" s="3"/>
      <c r="M17" s="3"/>
      <c r="N17" s="3"/>
      <c r="O17">
        <f>+$C17*J17</f>
        <v>3600</v>
      </c>
      <c r="P17">
        <f>+$C17*K17</f>
        <v>0</v>
      </c>
      <c r="Q17">
        <f>+$C17*L17</f>
        <v>0</v>
      </c>
      <c r="R17">
        <f>+$C17*M17</f>
        <v>0</v>
      </c>
      <c r="S17">
        <f>+$C17*N17</f>
        <v>0</v>
      </c>
      <c r="T17" s="14">
        <f>+SUM(J17:N17)</f>
        <v>1</v>
      </c>
      <c r="U17" t="s">
        <v>793</v>
      </c>
      <c r="V17" t="s">
        <v>794</v>
      </c>
      <c r="W17" t="s">
        <v>101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">
      <c r="A18" t="s">
        <v>413</v>
      </c>
      <c r="B18" t="s">
        <v>414</v>
      </c>
      <c r="C18">
        <v>6500</v>
      </c>
      <c r="D18" s="8">
        <v>44238</v>
      </c>
      <c r="E18" t="s">
        <v>144</v>
      </c>
      <c r="J18" s="3">
        <v>1</v>
      </c>
      <c r="K18" s="3"/>
      <c r="L18" s="3"/>
      <c r="M18" s="3"/>
      <c r="N18" s="3"/>
      <c r="O18">
        <f>+$C18*J18</f>
        <v>6500</v>
      </c>
      <c r="P18">
        <f>+$C18*K18</f>
        <v>0</v>
      </c>
      <c r="Q18">
        <f>+$C18*L18</f>
        <v>0</v>
      </c>
      <c r="R18">
        <f>+$C18*M18</f>
        <v>0</v>
      </c>
      <c r="S18">
        <f>+$C18*N18</f>
        <v>0</v>
      </c>
      <c r="T18" s="14">
        <f>+SUM(J18:N18)</f>
        <v>1</v>
      </c>
      <c r="U18" t="s">
        <v>415</v>
      </c>
      <c r="V18" t="s">
        <v>416</v>
      </c>
      <c r="W18" t="s">
        <v>101</v>
      </c>
      <c r="Y18">
        <v>8.6</v>
      </c>
      <c r="Z18">
        <v>8.6</v>
      </c>
      <c r="AA18">
        <v>0</v>
      </c>
      <c r="AB18">
        <v>0</v>
      </c>
      <c r="AC18">
        <v>0</v>
      </c>
      <c r="AD18">
        <v>0</v>
      </c>
    </row>
    <row r="19" spans="1:30" x14ac:dyDescent="0.2">
      <c r="A19" t="s">
        <v>659</v>
      </c>
      <c r="B19" t="s">
        <v>660</v>
      </c>
      <c r="C19">
        <v>7000</v>
      </c>
      <c r="D19" s="8">
        <v>44239</v>
      </c>
      <c r="E19" t="s">
        <v>144</v>
      </c>
      <c r="F19" t="s">
        <v>61</v>
      </c>
      <c r="J19" s="3">
        <v>0.7</v>
      </c>
      <c r="K19" s="3">
        <v>0.3</v>
      </c>
      <c r="L19" s="3"/>
      <c r="M19" s="3"/>
      <c r="N19" s="3"/>
      <c r="O19">
        <f>+$C19*J19</f>
        <v>4900</v>
      </c>
      <c r="P19">
        <f>+$C19*K19</f>
        <v>2100</v>
      </c>
      <c r="Q19">
        <f>+$C19*L19</f>
        <v>0</v>
      </c>
      <c r="R19">
        <f>+$C19*M19</f>
        <v>0</v>
      </c>
      <c r="S19">
        <f>+$C19*N19</f>
        <v>0</v>
      </c>
      <c r="T19" s="14">
        <f>+SUM(J19:N19)</f>
        <v>1</v>
      </c>
      <c r="U19" t="s">
        <v>661</v>
      </c>
      <c r="V19" t="s">
        <v>662</v>
      </c>
      <c r="W19" t="s">
        <v>101</v>
      </c>
      <c r="Y19">
        <v>4.78</v>
      </c>
      <c r="Z19">
        <v>3.3460000000000001</v>
      </c>
      <c r="AA19">
        <v>1.4339999999999999</v>
      </c>
      <c r="AB19">
        <v>0</v>
      </c>
      <c r="AC19">
        <v>0</v>
      </c>
      <c r="AD19">
        <v>0</v>
      </c>
    </row>
    <row r="20" spans="1:30" x14ac:dyDescent="0.2">
      <c r="A20" t="s">
        <v>708</v>
      </c>
      <c r="B20" t="s">
        <v>702</v>
      </c>
      <c r="C20">
        <v>4000</v>
      </c>
      <c r="D20" s="8">
        <v>44242</v>
      </c>
      <c r="E20" t="s">
        <v>144</v>
      </c>
      <c r="J20" s="3">
        <v>1</v>
      </c>
      <c r="K20" s="3"/>
      <c r="L20" s="3"/>
      <c r="M20" s="3"/>
      <c r="N20" s="3"/>
      <c r="O20">
        <f>+$C20*J20</f>
        <v>4000</v>
      </c>
      <c r="P20">
        <f>+$C20*K20</f>
        <v>0</v>
      </c>
      <c r="Q20">
        <f>+$C20*L20</f>
        <v>0</v>
      </c>
      <c r="R20">
        <f>+$C20*M20</f>
        <v>0</v>
      </c>
      <c r="S20">
        <f>+$C20*N20</f>
        <v>0</v>
      </c>
      <c r="T20" s="14">
        <f>+SUM(J20:N20)</f>
        <v>1</v>
      </c>
      <c r="U20" t="s">
        <v>709</v>
      </c>
      <c r="V20" t="s">
        <v>710</v>
      </c>
      <c r="W20" t="s">
        <v>101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">
      <c r="A21" t="s">
        <v>238</v>
      </c>
      <c r="B21" t="s">
        <v>235</v>
      </c>
      <c r="C21">
        <v>8000</v>
      </c>
      <c r="D21" s="8">
        <v>44243</v>
      </c>
      <c r="E21" t="s">
        <v>144</v>
      </c>
      <c r="F21" t="s">
        <v>61</v>
      </c>
      <c r="J21" s="3">
        <v>0.8</v>
      </c>
      <c r="K21" s="3">
        <v>0.2</v>
      </c>
      <c r="L21" s="3"/>
      <c r="M21" s="3"/>
      <c r="N21" s="3"/>
      <c r="O21">
        <f>+$C21*J21</f>
        <v>6400</v>
      </c>
      <c r="P21">
        <f>+$C21*K21</f>
        <v>1600</v>
      </c>
      <c r="Q21">
        <f>+$C21*L21</f>
        <v>0</v>
      </c>
      <c r="R21">
        <f>+$C21*M21</f>
        <v>0</v>
      </c>
      <c r="S21">
        <f>+$C21*N21</f>
        <v>0</v>
      </c>
      <c r="T21" s="14">
        <f>+SUM(J21:N21)</f>
        <v>1</v>
      </c>
      <c r="U21" t="s">
        <v>239</v>
      </c>
      <c r="V21" t="s">
        <v>240</v>
      </c>
      <c r="W21" t="s">
        <v>34</v>
      </c>
      <c r="Y21">
        <v>11.47</v>
      </c>
      <c r="Z21">
        <v>9.1760000000000002</v>
      </c>
      <c r="AA21">
        <v>2.294</v>
      </c>
      <c r="AB21">
        <v>0</v>
      </c>
      <c r="AC21">
        <v>0</v>
      </c>
      <c r="AD21">
        <v>0</v>
      </c>
    </row>
    <row r="22" spans="1:30" x14ac:dyDescent="0.2">
      <c r="A22" t="s">
        <v>376</v>
      </c>
      <c r="B22" t="s">
        <v>1253</v>
      </c>
      <c r="C22">
        <v>1000</v>
      </c>
      <c r="D22" s="8">
        <v>44246</v>
      </c>
      <c r="E22" t="s">
        <v>31</v>
      </c>
      <c r="J22" s="3">
        <v>1</v>
      </c>
      <c r="K22" s="3"/>
      <c r="L22" s="3"/>
      <c r="M22" s="3"/>
      <c r="N22" s="3"/>
      <c r="O22">
        <f>+$C22*J22</f>
        <v>1000</v>
      </c>
      <c r="P22">
        <f>+$C22*K22</f>
        <v>0</v>
      </c>
      <c r="Q22">
        <f>+$C22*L22</f>
        <v>0</v>
      </c>
      <c r="R22">
        <f>+$C22*M22</f>
        <v>0</v>
      </c>
      <c r="S22">
        <f>+$C22*N22</f>
        <v>0</v>
      </c>
      <c r="T22" s="14">
        <f>+SUM(J22:N22)</f>
        <v>1</v>
      </c>
      <c r="U22" t="s">
        <v>377</v>
      </c>
      <c r="V22" t="s">
        <v>378</v>
      </c>
      <c r="W22" t="s">
        <v>34</v>
      </c>
      <c r="Y22">
        <v>4.0090000000000003</v>
      </c>
      <c r="Z22">
        <v>4.0090000000000003</v>
      </c>
      <c r="AA22">
        <v>0</v>
      </c>
      <c r="AB22">
        <v>0</v>
      </c>
      <c r="AC22">
        <v>0</v>
      </c>
      <c r="AD22">
        <v>0</v>
      </c>
    </row>
    <row r="23" spans="1:30" x14ac:dyDescent="0.2">
      <c r="A23" t="s">
        <v>493</v>
      </c>
      <c r="B23" t="s">
        <v>1255</v>
      </c>
      <c r="C23">
        <v>7000</v>
      </c>
      <c r="D23" s="8">
        <v>44248</v>
      </c>
      <c r="E23" s="5" t="s">
        <v>121</v>
      </c>
      <c r="F23" s="5" t="s">
        <v>1252</v>
      </c>
      <c r="G23" t="s">
        <v>1470</v>
      </c>
      <c r="J23" s="3">
        <v>0.7</v>
      </c>
      <c r="K23" s="3">
        <v>0.2</v>
      </c>
      <c r="L23" s="3">
        <v>0.1</v>
      </c>
      <c r="M23" s="3"/>
      <c r="N23" s="3"/>
      <c r="O23">
        <f>+$C23*J23</f>
        <v>4900</v>
      </c>
      <c r="P23">
        <f>+$C23*K23</f>
        <v>1400</v>
      </c>
      <c r="Q23">
        <f>+$C23*L23</f>
        <v>700</v>
      </c>
      <c r="R23">
        <f>+$C23*M23</f>
        <v>0</v>
      </c>
      <c r="S23">
        <f>+$C23*N23</f>
        <v>0</v>
      </c>
      <c r="T23" s="14">
        <f>+SUM(J23:N23)</f>
        <v>0.99999999999999989</v>
      </c>
      <c r="U23" t="s">
        <v>494</v>
      </c>
      <c r="V23" t="s">
        <v>495</v>
      </c>
      <c r="W23" t="s">
        <v>34</v>
      </c>
      <c r="Y23">
        <v>9.56</v>
      </c>
      <c r="Z23">
        <v>6.6920000000000002</v>
      </c>
      <c r="AA23">
        <v>1.9120000000000001</v>
      </c>
      <c r="AB23">
        <v>0.95600000000000007</v>
      </c>
      <c r="AC23">
        <v>0</v>
      </c>
      <c r="AD23">
        <v>0</v>
      </c>
    </row>
    <row r="24" spans="1:30" x14ac:dyDescent="0.2">
      <c r="A24" t="s">
        <v>163</v>
      </c>
      <c r="B24" t="s">
        <v>164</v>
      </c>
      <c r="C24">
        <v>2000</v>
      </c>
      <c r="D24" s="8">
        <v>44248</v>
      </c>
      <c r="E24" t="s">
        <v>31</v>
      </c>
      <c r="J24" s="3">
        <v>1</v>
      </c>
      <c r="K24" s="3"/>
      <c r="L24" s="3"/>
      <c r="M24" s="3"/>
      <c r="N24" s="3"/>
      <c r="O24">
        <f>+$C24*J24</f>
        <v>2000</v>
      </c>
      <c r="P24">
        <f>+$C24*K24</f>
        <v>0</v>
      </c>
      <c r="Q24">
        <f>+$C24*L24</f>
        <v>0</v>
      </c>
      <c r="R24">
        <f>+$C24*M24</f>
        <v>0</v>
      </c>
      <c r="S24">
        <f>+$C24*N24</f>
        <v>0</v>
      </c>
      <c r="T24" s="14">
        <f>+SUM(J24:N24)</f>
        <v>1</v>
      </c>
      <c r="U24" t="s">
        <v>165</v>
      </c>
      <c r="V24" t="s">
        <v>166</v>
      </c>
      <c r="W24" t="s">
        <v>34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">
      <c r="A25" t="s">
        <v>714</v>
      </c>
      <c r="B25" t="s">
        <v>715</v>
      </c>
      <c r="C25">
        <v>2000</v>
      </c>
      <c r="D25" s="8">
        <v>44249</v>
      </c>
      <c r="E25" t="s">
        <v>31</v>
      </c>
      <c r="J25" s="3">
        <v>1</v>
      </c>
      <c r="K25" s="3"/>
      <c r="L25" s="3"/>
      <c r="M25" s="3"/>
      <c r="N25" s="3"/>
      <c r="O25">
        <f>+$C25*J25</f>
        <v>2000</v>
      </c>
      <c r="P25">
        <f>+$C25*K25</f>
        <v>0</v>
      </c>
      <c r="Q25">
        <f>+$C25*L25</f>
        <v>0</v>
      </c>
      <c r="R25">
        <f>+$C25*M25</f>
        <v>0</v>
      </c>
      <c r="S25">
        <f>+$C25*N25</f>
        <v>0</v>
      </c>
      <c r="T25" s="14">
        <f>+SUM(J25:N25)</f>
        <v>1</v>
      </c>
      <c r="U25" t="s">
        <v>716</v>
      </c>
      <c r="V25" t="s">
        <v>717</v>
      </c>
      <c r="W25" t="s">
        <v>101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">
      <c r="A26" t="s">
        <v>828</v>
      </c>
      <c r="B26" t="s">
        <v>825</v>
      </c>
      <c r="C26">
        <v>7500</v>
      </c>
      <c r="D26" s="8">
        <v>44250</v>
      </c>
      <c r="E26" t="s">
        <v>56</v>
      </c>
      <c r="F26" t="s">
        <v>121</v>
      </c>
      <c r="J26" s="3">
        <v>0.85</v>
      </c>
      <c r="K26" s="3">
        <v>0.15</v>
      </c>
      <c r="L26" s="3"/>
      <c r="M26" s="3"/>
      <c r="N26" s="3"/>
      <c r="O26">
        <f>+$C26*J26</f>
        <v>6375</v>
      </c>
      <c r="P26">
        <f>+$C26*K26</f>
        <v>1125</v>
      </c>
      <c r="Q26">
        <f>+$C26*L26</f>
        <v>0</v>
      </c>
      <c r="R26">
        <f>+$C26*M26</f>
        <v>0</v>
      </c>
      <c r="S26">
        <f>+$C26*N26</f>
        <v>0</v>
      </c>
      <c r="T26" s="14">
        <f>+SUM(J26:N26)</f>
        <v>1</v>
      </c>
      <c r="U26" t="s">
        <v>829</v>
      </c>
      <c r="V26" t="s">
        <v>830</v>
      </c>
      <c r="W26" t="s">
        <v>101</v>
      </c>
      <c r="Y26">
        <v>11.47</v>
      </c>
      <c r="Z26">
        <v>9.7495000000000012</v>
      </c>
      <c r="AA26">
        <v>1.7205000000000001</v>
      </c>
      <c r="AB26">
        <v>0</v>
      </c>
      <c r="AC26">
        <v>0</v>
      </c>
      <c r="AD26">
        <v>0</v>
      </c>
    </row>
    <row r="27" spans="1:30" x14ac:dyDescent="0.2">
      <c r="A27" t="s">
        <v>338</v>
      </c>
      <c r="B27" t="s">
        <v>1254</v>
      </c>
      <c r="C27">
        <v>7000</v>
      </c>
      <c r="D27" s="8">
        <v>44253</v>
      </c>
      <c r="E27" t="s">
        <v>56</v>
      </c>
      <c r="J27" s="3">
        <v>1</v>
      </c>
      <c r="K27" s="3"/>
      <c r="L27" s="3"/>
      <c r="M27" s="3"/>
      <c r="N27" s="3"/>
      <c r="O27">
        <f>+$C27*J27</f>
        <v>7000</v>
      </c>
      <c r="P27">
        <f>+$C27*K27</f>
        <v>0</v>
      </c>
      <c r="Q27">
        <f>+$C27*L27</f>
        <v>0</v>
      </c>
      <c r="R27">
        <f>+$C27*M27</f>
        <v>0</v>
      </c>
      <c r="S27">
        <f>+$C27*N27</f>
        <v>0</v>
      </c>
      <c r="T27" s="14">
        <f>+SUM(J27:N27)</f>
        <v>1</v>
      </c>
      <c r="U27" t="s">
        <v>339</v>
      </c>
      <c r="V27" t="s">
        <v>340</v>
      </c>
      <c r="W27" t="s">
        <v>34</v>
      </c>
      <c r="Y27">
        <v>9.56</v>
      </c>
      <c r="Z27">
        <v>9.56</v>
      </c>
      <c r="AA27">
        <v>0</v>
      </c>
      <c r="AB27">
        <v>0</v>
      </c>
      <c r="AC27">
        <v>0</v>
      </c>
      <c r="AD27">
        <v>0</v>
      </c>
    </row>
    <row r="28" spans="1:30" x14ac:dyDescent="0.2">
      <c r="A28" t="s">
        <v>35</v>
      </c>
      <c r="B28" t="s">
        <v>30</v>
      </c>
      <c r="C28">
        <v>4800</v>
      </c>
      <c r="D28" s="8">
        <v>44255</v>
      </c>
      <c r="E28" t="s">
        <v>31</v>
      </c>
      <c r="J28" s="3">
        <v>1</v>
      </c>
      <c r="K28" s="3"/>
      <c r="L28" s="3"/>
      <c r="M28" s="3"/>
      <c r="N28" s="3"/>
      <c r="O28">
        <f>+$C28*J28</f>
        <v>4800</v>
      </c>
      <c r="P28">
        <f>+$C28*K28</f>
        <v>0</v>
      </c>
      <c r="Q28">
        <f>+$C28*L28</f>
        <v>0</v>
      </c>
      <c r="R28">
        <f>+$C28*M28</f>
        <v>0</v>
      </c>
      <c r="S28">
        <f>+$C28*N28</f>
        <v>0</v>
      </c>
      <c r="T28" s="14">
        <f>+SUM(J28:N28)</f>
        <v>1</v>
      </c>
      <c r="U28" t="s">
        <v>36</v>
      </c>
      <c r="V28" t="s">
        <v>37</v>
      </c>
      <c r="W28" t="s">
        <v>34</v>
      </c>
      <c r="Y28">
        <v>6.11</v>
      </c>
      <c r="Z28">
        <v>6.11</v>
      </c>
      <c r="AA28">
        <v>0</v>
      </c>
      <c r="AB28">
        <v>0</v>
      </c>
      <c r="AC28">
        <v>0</v>
      </c>
      <c r="AD28">
        <v>0</v>
      </c>
    </row>
    <row r="29" spans="1:30" x14ac:dyDescent="0.2">
      <c r="A29" t="s">
        <v>102</v>
      </c>
      <c r="B29" t="s">
        <v>1250</v>
      </c>
      <c r="C29">
        <v>3600</v>
      </c>
      <c r="D29" s="8">
        <v>44255</v>
      </c>
      <c r="E29" t="s">
        <v>51</v>
      </c>
      <c r="F29" t="s">
        <v>61</v>
      </c>
      <c r="G29" s="5" t="s">
        <v>98</v>
      </c>
      <c r="J29" s="3">
        <v>0.8</v>
      </c>
      <c r="K29" s="3">
        <v>0.1</v>
      </c>
      <c r="L29" s="3">
        <v>0.1</v>
      </c>
      <c r="M29" s="3"/>
      <c r="N29" s="3"/>
      <c r="O29">
        <f>+$C29*J29</f>
        <v>2880</v>
      </c>
      <c r="P29">
        <f>+$C29*K29</f>
        <v>360</v>
      </c>
      <c r="Q29">
        <f>+$C29*L29</f>
        <v>360</v>
      </c>
      <c r="R29">
        <f>+$C29*M29</f>
        <v>0</v>
      </c>
      <c r="S29">
        <f>+$C29*N29</f>
        <v>0</v>
      </c>
      <c r="T29" s="14">
        <f>+SUM(J29:N29)</f>
        <v>1</v>
      </c>
      <c r="U29" t="s">
        <v>103</v>
      </c>
      <c r="V29" t="s">
        <v>104</v>
      </c>
      <c r="W29" t="s">
        <v>34</v>
      </c>
      <c r="Y29">
        <v>11.47</v>
      </c>
      <c r="Z29">
        <v>9.1760000000000002</v>
      </c>
      <c r="AA29">
        <v>1.147</v>
      </c>
      <c r="AB29">
        <v>1.147</v>
      </c>
      <c r="AC29">
        <v>0</v>
      </c>
      <c r="AD29">
        <v>0</v>
      </c>
    </row>
    <row r="30" spans="1:30" x14ac:dyDescent="0.2">
      <c r="A30" t="s">
        <v>204</v>
      </c>
      <c r="B30" s="5" t="s">
        <v>1251</v>
      </c>
      <c r="C30">
        <v>7200</v>
      </c>
      <c r="D30" s="8">
        <v>44255</v>
      </c>
      <c r="E30" t="s">
        <v>61</v>
      </c>
      <c r="F30" t="s">
        <v>121</v>
      </c>
      <c r="G30" t="s">
        <v>1252</v>
      </c>
      <c r="H30" t="s">
        <v>98</v>
      </c>
      <c r="J30" s="3">
        <v>0.5</v>
      </c>
      <c r="K30" s="3">
        <v>0.2</v>
      </c>
      <c r="L30" s="3">
        <v>0.2</v>
      </c>
      <c r="M30" s="3">
        <v>0.1</v>
      </c>
      <c r="N30" s="3"/>
      <c r="O30">
        <f>+$C30*J30</f>
        <v>3600</v>
      </c>
      <c r="P30">
        <f>+$C30*K30</f>
        <v>1440</v>
      </c>
      <c r="Q30">
        <f>+$C30*L30</f>
        <v>1440</v>
      </c>
      <c r="R30">
        <f>+$C30*M30</f>
        <v>720</v>
      </c>
      <c r="S30">
        <f>+$C30*N30</f>
        <v>0</v>
      </c>
      <c r="T30" s="14">
        <f>+SUM(J30:N30)</f>
        <v>0.99999999999999989</v>
      </c>
      <c r="U30" t="s">
        <v>205</v>
      </c>
      <c r="V30" t="s">
        <v>206</v>
      </c>
      <c r="W30" t="s">
        <v>34</v>
      </c>
      <c r="Y30">
        <v>10.33</v>
      </c>
      <c r="Z30">
        <v>5.165</v>
      </c>
      <c r="AA30">
        <v>2.0660000000000003</v>
      </c>
      <c r="AB30">
        <v>2.0660000000000003</v>
      </c>
      <c r="AC30">
        <v>1.0330000000000001</v>
      </c>
      <c r="AD30">
        <v>0</v>
      </c>
    </row>
    <row r="31" spans="1:30" x14ac:dyDescent="0.2">
      <c r="A31" t="s">
        <v>299</v>
      </c>
      <c r="B31" t="s">
        <v>296</v>
      </c>
      <c r="C31">
        <v>6000</v>
      </c>
      <c r="D31" s="8">
        <v>44255</v>
      </c>
      <c r="E31" t="s">
        <v>144</v>
      </c>
      <c r="F31" t="s">
        <v>61</v>
      </c>
      <c r="J31" s="3">
        <v>0.95</v>
      </c>
      <c r="K31" s="3">
        <v>0.05</v>
      </c>
      <c r="L31" s="3"/>
      <c r="M31" s="3"/>
      <c r="N31" s="3"/>
      <c r="O31">
        <f>+$C31*J31</f>
        <v>5700</v>
      </c>
      <c r="P31">
        <f>+$C31*K31</f>
        <v>300</v>
      </c>
      <c r="Q31">
        <f>+$C31*L31</f>
        <v>0</v>
      </c>
      <c r="R31">
        <f>+$C31*M31</f>
        <v>0</v>
      </c>
      <c r="S31">
        <f>+$C31*N31</f>
        <v>0</v>
      </c>
      <c r="T31" s="14">
        <f>+SUM(J31:N31)</f>
        <v>1</v>
      </c>
      <c r="U31" t="s">
        <v>300</v>
      </c>
      <c r="V31" t="s">
        <v>301</v>
      </c>
      <c r="W31" t="s">
        <v>101</v>
      </c>
      <c r="Y31">
        <v>7.64</v>
      </c>
      <c r="Z31">
        <v>7.2579999999999991</v>
      </c>
      <c r="AA31">
        <v>0.38200000000000001</v>
      </c>
      <c r="AB31">
        <v>0</v>
      </c>
      <c r="AC31">
        <v>0</v>
      </c>
      <c r="AD31">
        <v>0</v>
      </c>
    </row>
    <row r="32" spans="1:30" x14ac:dyDescent="0.2">
      <c r="A32" t="s">
        <v>798</v>
      </c>
      <c r="B32" t="s">
        <v>1487</v>
      </c>
      <c r="C32">
        <v>875</v>
      </c>
      <c r="D32" s="8">
        <v>44255</v>
      </c>
      <c r="E32" t="s">
        <v>56</v>
      </c>
      <c r="F32" s="5" t="s">
        <v>98</v>
      </c>
      <c r="J32" s="3">
        <v>0.5</v>
      </c>
      <c r="K32" s="3">
        <v>0.5</v>
      </c>
      <c r="L32" s="3"/>
      <c r="M32" s="3"/>
      <c r="N32" s="3"/>
      <c r="O32">
        <f>+$C32*J32</f>
        <v>437.5</v>
      </c>
      <c r="P32">
        <f>+$C32*K32</f>
        <v>437.5</v>
      </c>
      <c r="Q32">
        <f>+$C32*L32</f>
        <v>0</v>
      </c>
      <c r="R32">
        <f>+$C32*M32</f>
        <v>0</v>
      </c>
      <c r="S32">
        <f>+$C32*N32</f>
        <v>0</v>
      </c>
      <c r="T32" s="14">
        <f>+SUM(J32:N32)</f>
        <v>1</v>
      </c>
      <c r="U32" t="s">
        <v>800</v>
      </c>
      <c r="V32" t="s">
        <v>801</v>
      </c>
      <c r="W32" t="s">
        <v>34</v>
      </c>
      <c r="Y32">
        <v>1.19</v>
      </c>
      <c r="Z32">
        <v>0.59499999999999997</v>
      </c>
      <c r="AA32">
        <v>0.59499999999999997</v>
      </c>
      <c r="AB32">
        <v>0</v>
      </c>
      <c r="AC32">
        <v>0</v>
      </c>
      <c r="AD32">
        <v>0</v>
      </c>
    </row>
    <row r="33" spans="1:30" x14ac:dyDescent="0.2">
      <c r="A33" t="s">
        <v>466</v>
      </c>
      <c r="B33" t="s">
        <v>463</v>
      </c>
      <c r="C33">
        <v>7000</v>
      </c>
      <c r="D33" s="8">
        <v>44255</v>
      </c>
      <c r="E33" t="s">
        <v>144</v>
      </c>
      <c r="J33" s="3">
        <v>1</v>
      </c>
      <c r="K33" s="3"/>
      <c r="L33" s="3"/>
      <c r="M33" s="3"/>
      <c r="N33" s="3"/>
      <c r="O33">
        <f>+$C33*J33</f>
        <v>7000</v>
      </c>
      <c r="P33">
        <f>+$C33*K33</f>
        <v>0</v>
      </c>
      <c r="Q33">
        <f>+$C33*L33</f>
        <v>0</v>
      </c>
      <c r="R33">
        <f>+$C33*M33</f>
        <v>0</v>
      </c>
      <c r="S33">
        <f>+$C33*N33</f>
        <v>0</v>
      </c>
      <c r="T33" s="14">
        <f>+SUM(J33:N33)</f>
        <v>1</v>
      </c>
      <c r="U33" t="s">
        <v>467</v>
      </c>
      <c r="V33" t="s">
        <v>468</v>
      </c>
      <c r="W33" t="s">
        <v>101</v>
      </c>
      <c r="Y33">
        <v>9.56</v>
      </c>
      <c r="Z33">
        <v>9.56</v>
      </c>
      <c r="AA33">
        <v>0</v>
      </c>
      <c r="AB33">
        <v>0</v>
      </c>
      <c r="AC33">
        <v>0</v>
      </c>
      <c r="AD33">
        <v>0</v>
      </c>
    </row>
    <row r="34" spans="1:30" x14ac:dyDescent="0.2">
      <c r="A34" t="s">
        <v>438</v>
      </c>
      <c r="B34" t="s">
        <v>1454</v>
      </c>
      <c r="C34">
        <v>8000</v>
      </c>
      <c r="D34" s="8">
        <v>44255</v>
      </c>
      <c r="E34" t="s">
        <v>98</v>
      </c>
      <c r="F34" s="5" t="s">
        <v>56</v>
      </c>
      <c r="G34" t="s">
        <v>61</v>
      </c>
      <c r="H34" t="s">
        <v>31</v>
      </c>
      <c r="I34" t="s">
        <v>121</v>
      </c>
      <c r="J34" s="3">
        <v>0.35</v>
      </c>
      <c r="K34" s="3">
        <v>0.25</v>
      </c>
      <c r="L34" s="3">
        <v>0.2</v>
      </c>
      <c r="M34" s="3">
        <v>0.1</v>
      </c>
      <c r="N34" s="3">
        <v>0.1</v>
      </c>
      <c r="O34">
        <f>+$C34*J34</f>
        <v>2800</v>
      </c>
      <c r="P34">
        <f>+$C34*K34</f>
        <v>2000</v>
      </c>
      <c r="Q34">
        <f>+$C34*L34</f>
        <v>1600</v>
      </c>
      <c r="R34">
        <f>+$C34*M34</f>
        <v>800</v>
      </c>
      <c r="S34">
        <f>+$C34*N34</f>
        <v>800</v>
      </c>
      <c r="T34" s="14">
        <f>+SUM(J34:N34)</f>
        <v>1</v>
      </c>
      <c r="U34" t="s">
        <v>439</v>
      </c>
      <c r="V34" t="s">
        <v>440</v>
      </c>
      <c r="W34" t="s">
        <v>34</v>
      </c>
      <c r="Y34">
        <v>11.47</v>
      </c>
      <c r="Z34">
        <v>4.0145</v>
      </c>
      <c r="AA34">
        <v>2.8675000000000002</v>
      </c>
      <c r="AB34">
        <v>2.294</v>
      </c>
      <c r="AC34">
        <v>1.147</v>
      </c>
      <c r="AD34">
        <v>1.147</v>
      </c>
    </row>
    <row r="35" spans="1:30" x14ac:dyDescent="0.2">
      <c r="A35" t="s">
        <v>562</v>
      </c>
      <c r="B35" t="s">
        <v>559</v>
      </c>
      <c r="C35">
        <v>6000</v>
      </c>
      <c r="D35" s="8">
        <v>44255</v>
      </c>
      <c r="E35" t="s">
        <v>31</v>
      </c>
      <c r="J35" s="3">
        <v>1</v>
      </c>
      <c r="K35" s="3"/>
      <c r="L35" s="3"/>
      <c r="M35" s="3"/>
      <c r="N35" s="3"/>
      <c r="O35">
        <f>+$C35*J35</f>
        <v>6000</v>
      </c>
      <c r="P35">
        <f>+$C35*K35</f>
        <v>0</v>
      </c>
      <c r="Q35">
        <f>+$C35*L35</f>
        <v>0</v>
      </c>
      <c r="R35">
        <f>+$C35*M35</f>
        <v>0</v>
      </c>
      <c r="S35">
        <f>+$C35*N35</f>
        <v>0</v>
      </c>
      <c r="T35" s="14">
        <f>+SUM(J35:N35)</f>
        <v>1</v>
      </c>
      <c r="U35" t="s">
        <v>560</v>
      </c>
      <c r="V35" t="s">
        <v>561</v>
      </c>
      <c r="W35" t="s">
        <v>34</v>
      </c>
      <c r="Y35">
        <v>8.6</v>
      </c>
      <c r="Z35">
        <v>8.6</v>
      </c>
      <c r="AA35">
        <v>0</v>
      </c>
      <c r="AB35">
        <v>0</v>
      </c>
      <c r="AC35">
        <v>0</v>
      </c>
      <c r="AD35">
        <v>0</v>
      </c>
    </row>
    <row r="36" spans="1:30" x14ac:dyDescent="0.2">
      <c r="A36" t="s">
        <v>727</v>
      </c>
      <c r="B36" t="s">
        <v>1455</v>
      </c>
      <c r="D36" s="8">
        <v>44255</v>
      </c>
      <c r="E36" t="s">
        <v>1470</v>
      </c>
      <c r="F36" t="s">
        <v>50</v>
      </c>
      <c r="G36" s="5" t="s">
        <v>121</v>
      </c>
      <c r="H36" t="s">
        <v>61</v>
      </c>
      <c r="I36" t="s">
        <v>98</v>
      </c>
      <c r="J36" s="3">
        <v>0.6</v>
      </c>
      <c r="K36" s="3">
        <v>0.05</v>
      </c>
      <c r="L36" s="3">
        <v>0.15</v>
      </c>
      <c r="M36" s="3">
        <v>0.15</v>
      </c>
      <c r="N36" s="3">
        <v>0.05</v>
      </c>
      <c r="O36">
        <f>+$C36*J36</f>
        <v>0</v>
      </c>
      <c r="P36">
        <f>+$C36*K36</f>
        <v>0</v>
      </c>
      <c r="Q36">
        <f>+$C36*L36</f>
        <v>0</v>
      </c>
      <c r="R36">
        <f>+$C36*M36</f>
        <v>0</v>
      </c>
      <c r="S36">
        <f>+$C36*N36</f>
        <v>0</v>
      </c>
      <c r="T36" s="14">
        <f>+SUM(J36:N36)</f>
        <v>1</v>
      </c>
      <c r="U36" t="s">
        <v>728</v>
      </c>
      <c r="V36" t="s">
        <v>729</v>
      </c>
      <c r="W36" t="s">
        <v>101</v>
      </c>
      <c r="Y36">
        <v>11.455</v>
      </c>
      <c r="Z36">
        <v>6.8730000000000002</v>
      </c>
      <c r="AA36">
        <v>0.57274999999999998</v>
      </c>
      <c r="AB36">
        <v>1.7182500000000001</v>
      </c>
      <c r="AC36">
        <v>1.7182500000000001</v>
      </c>
      <c r="AD36">
        <v>0.57274999999999998</v>
      </c>
    </row>
    <row r="37" spans="1:30" x14ac:dyDescent="0.2">
      <c r="A37" t="s">
        <v>724</v>
      </c>
      <c r="B37" t="s">
        <v>1455</v>
      </c>
      <c r="C37">
        <v>8000</v>
      </c>
      <c r="D37" s="8">
        <v>44255</v>
      </c>
      <c r="E37" t="s">
        <v>1470</v>
      </c>
      <c r="F37" t="s">
        <v>50</v>
      </c>
      <c r="G37" s="5" t="s">
        <v>121</v>
      </c>
      <c r="H37" t="s">
        <v>61</v>
      </c>
      <c r="I37" t="s">
        <v>98</v>
      </c>
      <c r="J37" s="3">
        <v>0.6</v>
      </c>
      <c r="K37" s="3">
        <v>0.05</v>
      </c>
      <c r="L37" s="3">
        <v>0.15</v>
      </c>
      <c r="M37" s="3">
        <v>0.15</v>
      </c>
      <c r="N37" s="3">
        <v>0.05</v>
      </c>
      <c r="O37">
        <f>+$C37*J37</f>
        <v>4800</v>
      </c>
      <c r="P37">
        <f>+$C37*K37</f>
        <v>400</v>
      </c>
      <c r="Q37">
        <f>+$C37*L37</f>
        <v>1200</v>
      </c>
      <c r="R37">
        <f>+$C37*M37</f>
        <v>1200</v>
      </c>
      <c r="S37">
        <f>+$C37*N37</f>
        <v>400</v>
      </c>
      <c r="T37" s="14">
        <f>+SUM(J37:N37)</f>
        <v>1</v>
      </c>
      <c r="U37" t="s">
        <v>725</v>
      </c>
      <c r="V37" t="s">
        <v>726</v>
      </c>
      <c r="W37" t="s">
        <v>101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">
      <c r="A38" t="s">
        <v>795</v>
      </c>
      <c r="B38" t="s">
        <v>792</v>
      </c>
      <c r="C38">
        <v>5600</v>
      </c>
      <c r="D38" s="8">
        <v>44255</v>
      </c>
      <c r="E38" t="s">
        <v>56</v>
      </c>
      <c r="J38" s="3">
        <v>1</v>
      </c>
      <c r="K38" s="3"/>
      <c r="L38" s="3"/>
      <c r="M38" s="3"/>
      <c r="N38" s="3"/>
      <c r="O38">
        <f>+$C38*J38</f>
        <v>5600</v>
      </c>
      <c r="P38">
        <f>+$C38*K38</f>
        <v>0</v>
      </c>
      <c r="Q38">
        <f>+$C38*L38</f>
        <v>0</v>
      </c>
      <c r="R38">
        <f>+$C38*M38</f>
        <v>0</v>
      </c>
      <c r="S38">
        <f>+$C38*N38</f>
        <v>0</v>
      </c>
      <c r="T38" s="14">
        <f>+SUM(J38:N38)</f>
        <v>1</v>
      </c>
      <c r="U38" t="s">
        <v>796</v>
      </c>
      <c r="V38" t="s">
        <v>797</v>
      </c>
      <c r="W38" t="s">
        <v>101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">
      <c r="A39" t="s">
        <v>417</v>
      </c>
      <c r="B39" t="s">
        <v>414</v>
      </c>
      <c r="C39">
        <v>6500</v>
      </c>
      <c r="D39" s="8">
        <v>44266</v>
      </c>
      <c r="E39" t="s">
        <v>144</v>
      </c>
      <c r="J39" s="3">
        <v>1</v>
      </c>
      <c r="K39" s="3"/>
      <c r="L39" s="3"/>
      <c r="M39" s="3"/>
      <c r="N39" s="3"/>
      <c r="O39">
        <f>+$C39*J39</f>
        <v>6500</v>
      </c>
      <c r="P39">
        <f>+$C39*K39</f>
        <v>0</v>
      </c>
      <c r="Q39">
        <f>+$C39*L39</f>
        <v>0</v>
      </c>
      <c r="R39">
        <f>+$C39*M39</f>
        <v>0</v>
      </c>
      <c r="S39">
        <f>+$C39*N39</f>
        <v>0</v>
      </c>
      <c r="T39" s="14">
        <f>+SUM(J39:N39)</f>
        <v>1</v>
      </c>
      <c r="U39" t="s">
        <v>418</v>
      </c>
      <c r="V39" t="s">
        <v>419</v>
      </c>
      <c r="W39" t="s">
        <v>34</v>
      </c>
      <c r="Y39">
        <v>8.6</v>
      </c>
      <c r="Z39">
        <v>8.6</v>
      </c>
      <c r="AA39">
        <v>0</v>
      </c>
      <c r="AB39">
        <v>0</v>
      </c>
      <c r="AC39">
        <v>0</v>
      </c>
      <c r="AD39">
        <v>0</v>
      </c>
    </row>
    <row r="40" spans="1:30" x14ac:dyDescent="0.2">
      <c r="A40" t="s">
        <v>663</v>
      </c>
      <c r="B40" t="s">
        <v>660</v>
      </c>
      <c r="C40">
        <v>7000</v>
      </c>
      <c r="D40" s="8">
        <v>44267</v>
      </c>
      <c r="E40" t="s">
        <v>144</v>
      </c>
      <c r="F40" t="s">
        <v>61</v>
      </c>
      <c r="J40" s="3">
        <v>0.7</v>
      </c>
      <c r="K40" s="3">
        <v>0.3</v>
      </c>
      <c r="L40" s="3"/>
      <c r="M40" s="3"/>
      <c r="N40" s="3"/>
      <c r="O40">
        <f>+$C40*J40</f>
        <v>4900</v>
      </c>
      <c r="P40">
        <f>+$C40*K40</f>
        <v>2100</v>
      </c>
      <c r="Q40">
        <f>+$C40*L40</f>
        <v>0</v>
      </c>
      <c r="R40">
        <f>+$C40*M40</f>
        <v>0</v>
      </c>
      <c r="S40">
        <f>+$C40*N40</f>
        <v>0</v>
      </c>
      <c r="T40" s="14">
        <f>+SUM(J40:N40)</f>
        <v>1</v>
      </c>
      <c r="U40" t="s">
        <v>661</v>
      </c>
      <c r="V40" t="s">
        <v>1462</v>
      </c>
      <c r="W40" t="s">
        <v>34</v>
      </c>
      <c r="X40" t="s">
        <v>664</v>
      </c>
      <c r="Y40">
        <v>4.78</v>
      </c>
      <c r="Z40">
        <v>3.3460000000000001</v>
      </c>
      <c r="AA40">
        <v>1.4339999999999999</v>
      </c>
      <c r="AB40">
        <v>0</v>
      </c>
      <c r="AC40">
        <v>0</v>
      </c>
      <c r="AD40">
        <v>0</v>
      </c>
    </row>
    <row r="41" spans="1:30" x14ac:dyDescent="0.2">
      <c r="A41" t="s">
        <v>241</v>
      </c>
      <c r="B41" t="s">
        <v>235</v>
      </c>
      <c r="C41">
        <v>8000</v>
      </c>
      <c r="D41" s="8">
        <v>44271</v>
      </c>
      <c r="E41" t="s">
        <v>144</v>
      </c>
      <c r="F41" t="s">
        <v>61</v>
      </c>
      <c r="J41" s="3">
        <v>0.8</v>
      </c>
      <c r="K41" s="3">
        <v>0.2</v>
      </c>
      <c r="L41" s="3"/>
      <c r="M41" s="3"/>
      <c r="N41" s="3"/>
      <c r="O41">
        <f>+$C41*J41</f>
        <v>6400</v>
      </c>
      <c r="P41">
        <f>+$C41*K41</f>
        <v>1600</v>
      </c>
      <c r="Q41">
        <f>+$C41*L41</f>
        <v>0</v>
      </c>
      <c r="R41">
        <f>+$C41*M41</f>
        <v>0</v>
      </c>
      <c r="S41">
        <f>+$C41*N41</f>
        <v>0</v>
      </c>
      <c r="T41" s="14">
        <f>+SUM(J41:N41)</f>
        <v>1</v>
      </c>
      <c r="U41" t="s">
        <v>239</v>
      </c>
      <c r="V41" t="s">
        <v>240</v>
      </c>
      <c r="W41" t="s">
        <v>34</v>
      </c>
      <c r="Y41">
        <v>11.47</v>
      </c>
      <c r="Z41">
        <v>9.1760000000000002</v>
      </c>
      <c r="AA41">
        <v>2.294</v>
      </c>
      <c r="AB41">
        <v>0</v>
      </c>
      <c r="AC41">
        <v>0</v>
      </c>
      <c r="AD41">
        <v>0</v>
      </c>
    </row>
    <row r="42" spans="1:30" x14ac:dyDescent="0.2">
      <c r="A42" t="s">
        <v>260</v>
      </c>
      <c r="B42" t="s">
        <v>1453</v>
      </c>
      <c r="C42">
        <v>750</v>
      </c>
      <c r="D42" s="8">
        <v>44272</v>
      </c>
      <c r="E42" t="s">
        <v>61</v>
      </c>
      <c r="F42" t="s">
        <v>208</v>
      </c>
      <c r="G42" s="5" t="s">
        <v>98</v>
      </c>
      <c r="J42" s="3">
        <v>0.5</v>
      </c>
      <c r="K42" s="3">
        <v>0.5</v>
      </c>
      <c r="L42" s="3"/>
      <c r="M42" s="3"/>
      <c r="N42" s="3"/>
      <c r="O42">
        <f>+$C42*J42</f>
        <v>375</v>
      </c>
      <c r="P42">
        <f>+$C42*K42</f>
        <v>375</v>
      </c>
      <c r="Q42">
        <f>+$C42*L42</f>
        <v>0</v>
      </c>
      <c r="R42">
        <f>+$C42*M42</f>
        <v>0</v>
      </c>
      <c r="S42">
        <f>+$C42*N42</f>
        <v>0</v>
      </c>
      <c r="T42" s="14">
        <f>+SUM(J42:N42)</f>
        <v>1</v>
      </c>
      <c r="U42" t="s">
        <v>261</v>
      </c>
      <c r="V42" t="s">
        <v>262</v>
      </c>
      <c r="W42" t="s">
        <v>34</v>
      </c>
      <c r="Y42">
        <v>4.9690000000000003</v>
      </c>
      <c r="Z42">
        <v>2.4845000000000002</v>
      </c>
      <c r="AA42">
        <v>2.4845000000000002</v>
      </c>
      <c r="AB42">
        <v>0</v>
      </c>
      <c r="AC42">
        <v>0</v>
      </c>
      <c r="AD42">
        <v>0</v>
      </c>
    </row>
    <row r="43" spans="1:30" x14ac:dyDescent="0.2">
      <c r="A43" t="s">
        <v>496</v>
      </c>
      <c r="B43" t="s">
        <v>1255</v>
      </c>
      <c r="C43">
        <v>7000</v>
      </c>
      <c r="D43" s="8">
        <v>44274</v>
      </c>
      <c r="E43" s="5" t="s">
        <v>121</v>
      </c>
      <c r="F43" s="5" t="s">
        <v>1252</v>
      </c>
      <c r="G43" t="s">
        <v>1470</v>
      </c>
      <c r="J43" s="3">
        <v>0.7</v>
      </c>
      <c r="K43" s="3">
        <v>0.2</v>
      </c>
      <c r="L43" s="3">
        <v>0.1</v>
      </c>
      <c r="M43" s="3"/>
      <c r="N43" s="3"/>
      <c r="O43">
        <f>+$C43*J43</f>
        <v>4900</v>
      </c>
      <c r="P43">
        <f>+$C43*K43</f>
        <v>1400</v>
      </c>
      <c r="Q43">
        <f>+$C43*L43</f>
        <v>700</v>
      </c>
      <c r="R43">
        <f>+$C43*M43</f>
        <v>0</v>
      </c>
      <c r="S43">
        <f>+$C43*N43</f>
        <v>0</v>
      </c>
      <c r="T43" s="14">
        <f>+SUM(J43:N43)</f>
        <v>0.99999999999999989</v>
      </c>
      <c r="U43" t="s">
        <v>494</v>
      </c>
      <c r="V43" t="s">
        <v>495</v>
      </c>
      <c r="W43" t="s">
        <v>34</v>
      </c>
      <c r="Y43">
        <v>9.56</v>
      </c>
      <c r="Z43">
        <v>6.6920000000000002</v>
      </c>
      <c r="AA43">
        <v>1.9120000000000001</v>
      </c>
      <c r="AB43">
        <v>0.95600000000000007</v>
      </c>
      <c r="AC43">
        <v>0</v>
      </c>
      <c r="AD43">
        <v>0</v>
      </c>
    </row>
    <row r="44" spans="1:30" x14ac:dyDescent="0.2">
      <c r="A44" t="s">
        <v>167</v>
      </c>
      <c r="B44" t="s">
        <v>164</v>
      </c>
      <c r="C44">
        <v>5600</v>
      </c>
      <c r="D44" s="8">
        <v>44276</v>
      </c>
      <c r="E44" t="s">
        <v>31</v>
      </c>
      <c r="J44" s="3">
        <v>1</v>
      </c>
      <c r="K44" s="3"/>
      <c r="L44" s="3"/>
      <c r="M44" s="3"/>
      <c r="N44" s="3"/>
      <c r="O44">
        <f>+$C44*J44</f>
        <v>5600</v>
      </c>
      <c r="P44">
        <f>+$C44*K44</f>
        <v>0</v>
      </c>
      <c r="Q44">
        <f>+$C44*L44</f>
        <v>0</v>
      </c>
      <c r="R44">
        <f>+$C44*M44</f>
        <v>0</v>
      </c>
      <c r="S44">
        <f>+$C44*N44</f>
        <v>0</v>
      </c>
      <c r="T44" s="14">
        <f>+SUM(J44:N44)</f>
        <v>1</v>
      </c>
      <c r="U44" t="s">
        <v>168</v>
      </c>
      <c r="V44" t="s">
        <v>169</v>
      </c>
      <c r="W44" t="s">
        <v>34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">
      <c r="A45" t="s">
        <v>379</v>
      </c>
      <c r="B45" t="s">
        <v>1253</v>
      </c>
      <c r="C45">
        <v>3200</v>
      </c>
      <c r="D45" s="8">
        <v>44276</v>
      </c>
      <c r="E45" t="s">
        <v>31</v>
      </c>
      <c r="J45" s="3">
        <v>1</v>
      </c>
      <c r="K45" s="3"/>
      <c r="L45" s="3"/>
      <c r="M45" s="3"/>
      <c r="N45" s="3"/>
      <c r="O45">
        <f>+$C45*J45</f>
        <v>3200</v>
      </c>
      <c r="P45">
        <f>+$C45*K45</f>
        <v>0</v>
      </c>
      <c r="Q45">
        <f>+$C45*L45</f>
        <v>0</v>
      </c>
      <c r="R45">
        <f>+$C45*M45</f>
        <v>0</v>
      </c>
      <c r="S45">
        <f>+$C45*N45</f>
        <v>0</v>
      </c>
      <c r="T45" s="14">
        <f>+SUM(J45:N45)</f>
        <v>1</v>
      </c>
      <c r="U45" t="s">
        <v>380</v>
      </c>
      <c r="V45" t="s">
        <v>381</v>
      </c>
      <c r="W45" t="s">
        <v>34</v>
      </c>
      <c r="Y45">
        <v>3.0590000000000002</v>
      </c>
      <c r="Z45">
        <v>3.0590000000000002</v>
      </c>
      <c r="AA45">
        <v>0</v>
      </c>
      <c r="AB45">
        <v>0</v>
      </c>
      <c r="AC45">
        <v>0</v>
      </c>
      <c r="AD45">
        <v>0</v>
      </c>
    </row>
    <row r="46" spans="1:30" x14ac:dyDescent="0.2">
      <c r="A46" t="s">
        <v>831</v>
      </c>
      <c r="B46" t="s">
        <v>825</v>
      </c>
      <c r="C46">
        <v>5710</v>
      </c>
      <c r="D46" s="8">
        <v>44277</v>
      </c>
      <c r="E46" t="s">
        <v>56</v>
      </c>
      <c r="F46" t="s">
        <v>121</v>
      </c>
      <c r="J46" s="3">
        <v>0.85</v>
      </c>
      <c r="K46" s="3">
        <v>0.15</v>
      </c>
      <c r="L46" s="3"/>
      <c r="M46" s="3"/>
      <c r="N46" s="3"/>
      <c r="O46">
        <f>+$C46*J46</f>
        <v>4853.5</v>
      </c>
      <c r="P46">
        <f>+$C46*K46</f>
        <v>856.5</v>
      </c>
      <c r="Q46">
        <f>+$C46*L46</f>
        <v>0</v>
      </c>
      <c r="R46">
        <f>+$C46*M46</f>
        <v>0</v>
      </c>
      <c r="S46">
        <f>+$C46*N46</f>
        <v>0</v>
      </c>
      <c r="T46" s="14">
        <f>+SUM(J46:N46)</f>
        <v>1</v>
      </c>
      <c r="U46" t="s">
        <v>832</v>
      </c>
      <c r="V46" t="s">
        <v>833</v>
      </c>
      <c r="W46" t="s">
        <v>34</v>
      </c>
      <c r="Y46">
        <v>11.47</v>
      </c>
      <c r="Z46">
        <v>9.7495000000000012</v>
      </c>
      <c r="AA46">
        <v>1.7205000000000001</v>
      </c>
      <c r="AB46">
        <v>0</v>
      </c>
      <c r="AC46">
        <v>0</v>
      </c>
      <c r="AD46">
        <v>0</v>
      </c>
    </row>
    <row r="47" spans="1:30" x14ac:dyDescent="0.2">
      <c r="A47" t="s">
        <v>341</v>
      </c>
      <c r="B47" t="s">
        <v>1254</v>
      </c>
      <c r="C47">
        <v>8000</v>
      </c>
      <c r="D47" s="8">
        <v>44281</v>
      </c>
      <c r="E47" t="s">
        <v>56</v>
      </c>
      <c r="J47" s="3">
        <v>1</v>
      </c>
      <c r="K47" s="3"/>
      <c r="L47" s="3"/>
      <c r="M47" s="3"/>
      <c r="N47" s="3"/>
      <c r="O47">
        <f>+$C47*J47</f>
        <v>8000</v>
      </c>
      <c r="P47">
        <f>+$C47*K47</f>
        <v>0</v>
      </c>
      <c r="Q47">
        <f>+$C47*L47</f>
        <v>0</v>
      </c>
      <c r="R47">
        <f>+$C47*M47</f>
        <v>0</v>
      </c>
      <c r="S47">
        <f>+$C47*N47</f>
        <v>0</v>
      </c>
      <c r="T47" s="14">
        <f>+SUM(J47:N47)</f>
        <v>1</v>
      </c>
      <c r="U47" t="s">
        <v>342</v>
      </c>
      <c r="V47" t="s">
        <v>343</v>
      </c>
      <c r="W47" t="s">
        <v>34</v>
      </c>
      <c r="Y47">
        <v>11.47</v>
      </c>
      <c r="Z47">
        <v>11.47</v>
      </c>
      <c r="AA47">
        <v>0</v>
      </c>
      <c r="AB47">
        <v>0</v>
      </c>
      <c r="AC47">
        <v>0</v>
      </c>
      <c r="AD47">
        <v>0</v>
      </c>
    </row>
    <row r="48" spans="1:30" x14ac:dyDescent="0.2">
      <c r="A48" t="s">
        <v>605</v>
      </c>
      <c r="B48" t="s">
        <v>606</v>
      </c>
      <c r="C48">
        <v>1000</v>
      </c>
      <c r="D48" s="8">
        <v>44281</v>
      </c>
      <c r="E48" t="s">
        <v>1470</v>
      </c>
      <c r="F48" t="s">
        <v>121</v>
      </c>
      <c r="G48" t="s">
        <v>61</v>
      </c>
      <c r="J48" s="3">
        <v>0.8</v>
      </c>
      <c r="K48" s="3">
        <v>0.1</v>
      </c>
      <c r="L48" s="3">
        <v>0.1</v>
      </c>
      <c r="M48" s="3"/>
      <c r="N48" s="3"/>
      <c r="O48">
        <f>+$C48*J48</f>
        <v>800</v>
      </c>
      <c r="P48">
        <f>+$C48*K48</f>
        <v>100</v>
      </c>
      <c r="Q48">
        <f>+$C48*L48</f>
        <v>100</v>
      </c>
      <c r="R48">
        <f>+$C48*M48</f>
        <v>0</v>
      </c>
      <c r="S48">
        <f>+$C48*N48</f>
        <v>0</v>
      </c>
      <c r="T48" s="14">
        <f>+SUM(J48:N48)</f>
        <v>1</v>
      </c>
      <c r="U48" t="s">
        <v>607</v>
      </c>
      <c r="V48" t="s">
        <v>608</v>
      </c>
      <c r="W48" t="s">
        <v>34</v>
      </c>
      <c r="Y48">
        <v>7.0750000000000002</v>
      </c>
      <c r="Z48">
        <v>5.66</v>
      </c>
      <c r="AA48">
        <v>0.70750000000000002</v>
      </c>
      <c r="AB48">
        <v>0.70750000000000002</v>
      </c>
      <c r="AC48">
        <v>0</v>
      </c>
      <c r="AD48">
        <v>0</v>
      </c>
    </row>
    <row r="49" spans="1:30" x14ac:dyDescent="0.2">
      <c r="A49" t="s">
        <v>733</v>
      </c>
      <c r="B49" t="s">
        <v>1455</v>
      </c>
      <c r="D49" s="8">
        <v>44284</v>
      </c>
      <c r="E49" t="s">
        <v>1470</v>
      </c>
      <c r="F49" t="s">
        <v>50</v>
      </c>
      <c r="G49" s="5" t="s">
        <v>121</v>
      </c>
      <c r="H49" t="s">
        <v>61</v>
      </c>
      <c r="I49" t="s">
        <v>98</v>
      </c>
      <c r="J49" s="3">
        <v>0.6</v>
      </c>
      <c r="K49" s="3">
        <v>0.15</v>
      </c>
      <c r="L49" s="3">
        <v>0.1</v>
      </c>
      <c r="M49" s="3">
        <v>0.1</v>
      </c>
      <c r="N49" s="3">
        <v>0.05</v>
      </c>
      <c r="O49">
        <f>+$C49*J49</f>
        <v>0</v>
      </c>
      <c r="P49">
        <f>+$C49*K49</f>
        <v>0</v>
      </c>
      <c r="Q49">
        <f>+$C49*L49</f>
        <v>0</v>
      </c>
      <c r="R49">
        <f>+$C49*M49</f>
        <v>0</v>
      </c>
      <c r="S49">
        <f>+$C49*N49</f>
        <v>0</v>
      </c>
      <c r="T49" s="14">
        <f>+SUM(J49:N49)</f>
        <v>1</v>
      </c>
      <c r="U49" t="s">
        <v>728</v>
      </c>
      <c r="V49" t="s">
        <v>729</v>
      </c>
      <c r="W49" t="s">
        <v>101</v>
      </c>
      <c r="Y49">
        <v>11.455</v>
      </c>
      <c r="Z49">
        <v>6.8730000000000002</v>
      </c>
      <c r="AA49">
        <v>1.7182500000000001</v>
      </c>
      <c r="AB49">
        <v>1.1455</v>
      </c>
      <c r="AC49">
        <v>1.1455</v>
      </c>
      <c r="AD49">
        <v>0.57274999999999998</v>
      </c>
    </row>
    <row r="50" spans="1:30" x14ac:dyDescent="0.2">
      <c r="A50" t="s">
        <v>730</v>
      </c>
      <c r="B50" t="s">
        <v>1455</v>
      </c>
      <c r="C50">
        <v>8000</v>
      </c>
      <c r="D50" s="8">
        <v>44284</v>
      </c>
      <c r="E50" t="s">
        <v>1470</v>
      </c>
      <c r="F50" t="s">
        <v>50</v>
      </c>
      <c r="G50" s="5" t="s">
        <v>121</v>
      </c>
      <c r="H50" t="s">
        <v>61</v>
      </c>
      <c r="I50" t="s">
        <v>98</v>
      </c>
      <c r="J50" s="3">
        <v>0.6</v>
      </c>
      <c r="K50" s="3">
        <v>0.15</v>
      </c>
      <c r="L50" s="3">
        <v>0.1</v>
      </c>
      <c r="M50" s="3">
        <v>0.1</v>
      </c>
      <c r="N50" s="3">
        <v>0.05</v>
      </c>
      <c r="O50">
        <f>+$C50*J50</f>
        <v>4800</v>
      </c>
      <c r="P50">
        <f>+$C50*K50</f>
        <v>1200</v>
      </c>
      <c r="Q50">
        <f>+$C50*L50</f>
        <v>800</v>
      </c>
      <c r="R50">
        <f>+$C50*M50</f>
        <v>800</v>
      </c>
      <c r="S50">
        <f>+$C50*N50</f>
        <v>400</v>
      </c>
      <c r="T50" s="14">
        <f>+SUM(J50:N50)</f>
        <v>1</v>
      </c>
      <c r="U50" t="s">
        <v>731</v>
      </c>
      <c r="V50" t="s">
        <v>732</v>
      </c>
      <c r="W50" t="s">
        <v>34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">
      <c r="A51" t="s">
        <v>38</v>
      </c>
      <c r="B51" t="s">
        <v>30</v>
      </c>
      <c r="C51">
        <v>4800</v>
      </c>
      <c r="D51" s="8">
        <v>44285</v>
      </c>
      <c r="E51" t="s">
        <v>31</v>
      </c>
      <c r="J51" s="3">
        <v>1</v>
      </c>
      <c r="K51" s="3"/>
      <c r="L51" s="3"/>
      <c r="M51" s="3"/>
      <c r="N51" s="3"/>
      <c r="O51">
        <f>+$C51*J51</f>
        <v>4800</v>
      </c>
      <c r="P51">
        <f>+$C51*K51</f>
        <v>0</v>
      </c>
      <c r="Q51">
        <f>+$C51*L51</f>
        <v>0</v>
      </c>
      <c r="R51">
        <f>+$C51*M51</f>
        <v>0</v>
      </c>
      <c r="S51">
        <f>+$C51*N51</f>
        <v>0</v>
      </c>
      <c r="T51" s="14">
        <f>+SUM(J51:N51)</f>
        <v>1</v>
      </c>
      <c r="U51" t="s">
        <v>39</v>
      </c>
      <c r="V51" t="s">
        <v>40</v>
      </c>
      <c r="W51" t="s">
        <v>34</v>
      </c>
      <c r="Y51">
        <v>6.11</v>
      </c>
      <c r="Z51">
        <v>6.11</v>
      </c>
      <c r="AA51">
        <v>0</v>
      </c>
      <c r="AB51">
        <v>0</v>
      </c>
      <c r="AC51">
        <v>0</v>
      </c>
      <c r="AD51">
        <v>0</v>
      </c>
    </row>
    <row r="52" spans="1:30" x14ac:dyDescent="0.2">
      <c r="A52" t="s">
        <v>105</v>
      </c>
      <c r="B52" t="s">
        <v>1250</v>
      </c>
      <c r="C52">
        <v>4000</v>
      </c>
      <c r="D52" s="8">
        <v>44285</v>
      </c>
      <c r="E52" t="s">
        <v>51</v>
      </c>
      <c r="F52" t="s">
        <v>61</v>
      </c>
      <c r="G52" s="5" t="s">
        <v>98</v>
      </c>
      <c r="J52" s="3">
        <v>0.8</v>
      </c>
      <c r="K52" s="3">
        <v>0.1</v>
      </c>
      <c r="L52" s="3">
        <v>0.1</v>
      </c>
      <c r="M52" s="3"/>
      <c r="N52" s="3"/>
      <c r="O52">
        <f>+$C52*J52</f>
        <v>3200</v>
      </c>
      <c r="P52">
        <f>+$C52*K52</f>
        <v>400</v>
      </c>
      <c r="Q52">
        <f>+$C52*L52</f>
        <v>400</v>
      </c>
      <c r="R52">
        <f>+$C52*M52</f>
        <v>0</v>
      </c>
      <c r="S52">
        <f>+$C52*N52</f>
        <v>0</v>
      </c>
      <c r="T52" s="14">
        <f>+SUM(J52:N52)</f>
        <v>1</v>
      </c>
      <c r="U52" t="s">
        <v>106</v>
      </c>
      <c r="V52" t="s">
        <v>107</v>
      </c>
      <c r="W52" t="s">
        <v>34</v>
      </c>
      <c r="Y52">
        <v>11.47</v>
      </c>
      <c r="Z52">
        <v>9.1760000000000002</v>
      </c>
      <c r="AA52">
        <v>1.147</v>
      </c>
      <c r="AB52">
        <v>1.147</v>
      </c>
      <c r="AC52">
        <v>0</v>
      </c>
      <c r="AD52">
        <v>0</v>
      </c>
    </row>
    <row r="53" spans="1:30" x14ac:dyDescent="0.2">
      <c r="A53" t="s">
        <v>802</v>
      </c>
      <c r="B53" t="s">
        <v>1487</v>
      </c>
      <c r="C53">
        <v>3500</v>
      </c>
      <c r="D53" s="8">
        <v>44285</v>
      </c>
      <c r="E53" t="s">
        <v>56</v>
      </c>
      <c r="F53" s="5" t="s">
        <v>98</v>
      </c>
      <c r="J53" s="3">
        <v>0.5</v>
      </c>
      <c r="K53" s="3">
        <v>0.5</v>
      </c>
      <c r="L53" s="3"/>
      <c r="M53" s="3"/>
      <c r="N53" s="3"/>
      <c r="O53">
        <f>+$C53*J53</f>
        <v>1750</v>
      </c>
      <c r="P53">
        <f>+$C53*K53</f>
        <v>1750</v>
      </c>
      <c r="Q53">
        <f>+$C53*L53</f>
        <v>0</v>
      </c>
      <c r="R53">
        <f>+$C53*M53</f>
        <v>0</v>
      </c>
      <c r="S53">
        <f>+$C53*N53</f>
        <v>0</v>
      </c>
      <c r="T53" s="14">
        <f>+SUM(J53:N53)</f>
        <v>1</v>
      </c>
      <c r="U53" t="s">
        <v>803</v>
      </c>
      <c r="V53" t="s">
        <v>804</v>
      </c>
      <c r="W53" t="s">
        <v>34</v>
      </c>
      <c r="Y53">
        <v>3.82</v>
      </c>
      <c r="Z53">
        <v>1.91</v>
      </c>
      <c r="AA53">
        <v>1.91</v>
      </c>
      <c r="AB53">
        <v>0</v>
      </c>
      <c r="AC53">
        <v>0</v>
      </c>
      <c r="AD53">
        <v>0</v>
      </c>
    </row>
    <row r="54" spans="1:30" x14ac:dyDescent="0.2">
      <c r="A54" t="s">
        <v>469</v>
      </c>
      <c r="B54" t="s">
        <v>463</v>
      </c>
      <c r="C54">
        <v>7000</v>
      </c>
      <c r="D54" s="8">
        <v>44285</v>
      </c>
      <c r="E54" t="s">
        <v>144</v>
      </c>
      <c r="J54" s="3">
        <v>1</v>
      </c>
      <c r="K54" s="3"/>
      <c r="L54" s="3"/>
      <c r="M54" s="3"/>
      <c r="N54" s="3"/>
      <c r="O54">
        <f>+$C54*J54</f>
        <v>7000</v>
      </c>
      <c r="P54">
        <f>+$C54*K54</f>
        <v>0</v>
      </c>
      <c r="Q54">
        <f>+$C54*L54</f>
        <v>0</v>
      </c>
      <c r="R54">
        <f>+$C54*M54</f>
        <v>0</v>
      </c>
      <c r="S54">
        <f>+$C54*N54</f>
        <v>0</v>
      </c>
      <c r="T54" s="14">
        <f>+SUM(J54:N54)</f>
        <v>1</v>
      </c>
      <c r="U54" t="s">
        <v>470</v>
      </c>
      <c r="V54" t="s">
        <v>471</v>
      </c>
      <c r="W54" t="s">
        <v>34</v>
      </c>
      <c r="Y54">
        <v>9.56</v>
      </c>
      <c r="Z54">
        <v>9.56</v>
      </c>
      <c r="AA54">
        <v>0</v>
      </c>
      <c r="AB54">
        <v>0</v>
      </c>
      <c r="AC54">
        <v>0</v>
      </c>
      <c r="AD54">
        <v>0</v>
      </c>
    </row>
    <row r="55" spans="1:30" x14ac:dyDescent="0.2">
      <c r="A55" t="s">
        <v>441</v>
      </c>
      <c r="B55" t="s">
        <v>1454</v>
      </c>
      <c r="C55">
        <v>8000</v>
      </c>
      <c r="D55" s="8">
        <v>44285</v>
      </c>
      <c r="E55" t="s">
        <v>98</v>
      </c>
      <c r="F55" s="5" t="s">
        <v>56</v>
      </c>
      <c r="G55" t="s">
        <v>61</v>
      </c>
      <c r="H55" t="s">
        <v>31</v>
      </c>
      <c r="I55" t="s">
        <v>121</v>
      </c>
      <c r="J55" s="3">
        <v>0.35</v>
      </c>
      <c r="K55" s="3">
        <v>0.25</v>
      </c>
      <c r="L55" s="3">
        <v>0.2</v>
      </c>
      <c r="M55" s="3">
        <v>0.1</v>
      </c>
      <c r="N55" s="3">
        <v>0.1</v>
      </c>
      <c r="O55">
        <f>+$C55*J55</f>
        <v>2800</v>
      </c>
      <c r="P55">
        <f>+$C55*K55</f>
        <v>2000</v>
      </c>
      <c r="Q55">
        <f>+$C55*L55</f>
        <v>1600</v>
      </c>
      <c r="R55">
        <f>+$C55*M55</f>
        <v>800</v>
      </c>
      <c r="S55">
        <f>+$C55*N55</f>
        <v>800</v>
      </c>
      <c r="T55" s="14">
        <f>+SUM(J55:N55)</f>
        <v>1</v>
      </c>
      <c r="U55" t="s">
        <v>442</v>
      </c>
      <c r="V55" t="s">
        <v>443</v>
      </c>
      <c r="W55" t="s">
        <v>34</v>
      </c>
      <c r="Y55">
        <v>11.47</v>
      </c>
      <c r="Z55">
        <v>4.0145</v>
      </c>
      <c r="AA55">
        <v>2.8675000000000002</v>
      </c>
      <c r="AB55">
        <v>2.294</v>
      </c>
      <c r="AC55">
        <v>1.147</v>
      </c>
      <c r="AD55">
        <v>1.147</v>
      </c>
    </row>
    <row r="56" spans="1:30" x14ac:dyDescent="0.2">
      <c r="A56" t="s">
        <v>207</v>
      </c>
      <c r="B56" s="5" t="s">
        <v>1251</v>
      </c>
      <c r="C56">
        <v>7200</v>
      </c>
      <c r="D56" s="8">
        <v>44286</v>
      </c>
      <c r="E56" t="s">
        <v>61</v>
      </c>
      <c r="F56" t="s">
        <v>121</v>
      </c>
      <c r="G56" t="s">
        <v>1252</v>
      </c>
      <c r="H56" t="s">
        <v>208</v>
      </c>
      <c r="J56" s="3">
        <v>0.5</v>
      </c>
      <c r="K56" s="3">
        <v>0.2</v>
      </c>
      <c r="L56" s="3">
        <v>0.2</v>
      </c>
      <c r="M56" s="3">
        <v>0.1</v>
      </c>
      <c r="N56" s="3"/>
      <c r="O56">
        <f>+$C56*J56</f>
        <v>3600</v>
      </c>
      <c r="P56">
        <f>+$C56*K56</f>
        <v>1440</v>
      </c>
      <c r="Q56">
        <f>+$C56*L56</f>
        <v>1440</v>
      </c>
      <c r="R56">
        <f>+$C56*M56</f>
        <v>720</v>
      </c>
      <c r="S56">
        <f>+$C56*N56</f>
        <v>0</v>
      </c>
      <c r="T56" s="14">
        <f>+SUM(J56:N56)</f>
        <v>0.99999999999999989</v>
      </c>
      <c r="U56" t="s">
        <v>209</v>
      </c>
      <c r="V56" t="s">
        <v>210</v>
      </c>
      <c r="W56" t="s">
        <v>34</v>
      </c>
      <c r="Y56">
        <v>10.33</v>
      </c>
      <c r="Z56">
        <v>5.165</v>
      </c>
      <c r="AA56">
        <v>2.0660000000000003</v>
      </c>
      <c r="AB56">
        <v>2.0660000000000003</v>
      </c>
      <c r="AC56">
        <v>1.0330000000000001</v>
      </c>
      <c r="AD56">
        <v>0</v>
      </c>
    </row>
    <row r="57" spans="1:30" x14ac:dyDescent="0.2">
      <c r="A57" t="s">
        <v>302</v>
      </c>
      <c r="B57" t="s">
        <v>296</v>
      </c>
      <c r="C57">
        <v>6000</v>
      </c>
      <c r="D57" s="8">
        <v>44286</v>
      </c>
      <c r="E57" t="s">
        <v>144</v>
      </c>
      <c r="F57" t="s">
        <v>61</v>
      </c>
      <c r="J57" s="3">
        <v>0.95</v>
      </c>
      <c r="K57" s="3">
        <v>0.05</v>
      </c>
      <c r="L57" s="3"/>
      <c r="M57" s="3"/>
      <c r="N57" s="3"/>
      <c r="O57">
        <f>+$C57*J57</f>
        <v>5700</v>
      </c>
      <c r="P57">
        <f>+$C57*K57</f>
        <v>300</v>
      </c>
      <c r="Q57">
        <f>+$C57*L57</f>
        <v>0</v>
      </c>
      <c r="R57">
        <f>+$C57*M57</f>
        <v>0</v>
      </c>
      <c r="S57">
        <f>+$C57*N57</f>
        <v>0</v>
      </c>
      <c r="T57" s="14">
        <f>+SUM(J57:N57)</f>
        <v>1</v>
      </c>
      <c r="U57" t="s">
        <v>303</v>
      </c>
      <c r="V57" t="s">
        <v>304</v>
      </c>
      <c r="W57" t="s">
        <v>34</v>
      </c>
      <c r="Y57">
        <v>7.64</v>
      </c>
      <c r="Z57">
        <v>7.2579999999999991</v>
      </c>
      <c r="AA57">
        <v>0.38200000000000001</v>
      </c>
      <c r="AB57">
        <v>0</v>
      </c>
      <c r="AC57">
        <v>0</v>
      </c>
      <c r="AD57">
        <v>0</v>
      </c>
    </row>
    <row r="58" spans="1:30" x14ac:dyDescent="0.2">
      <c r="A58" t="s">
        <v>563</v>
      </c>
      <c r="B58" t="s">
        <v>559</v>
      </c>
      <c r="C58">
        <v>8000</v>
      </c>
      <c r="D58" s="8">
        <v>44286</v>
      </c>
      <c r="E58" t="s">
        <v>31</v>
      </c>
      <c r="J58" s="3">
        <v>1</v>
      </c>
      <c r="K58" s="3"/>
      <c r="L58" s="3"/>
      <c r="M58" s="3"/>
      <c r="N58" s="3"/>
      <c r="O58">
        <f>+$C58*J58</f>
        <v>8000</v>
      </c>
      <c r="P58">
        <f>+$C58*K58</f>
        <v>0</v>
      </c>
      <c r="Q58">
        <f>+$C58*L58</f>
        <v>0</v>
      </c>
      <c r="R58">
        <f>+$C58*M58</f>
        <v>0</v>
      </c>
      <c r="S58">
        <f>+$C58*N58</f>
        <v>0</v>
      </c>
      <c r="T58" s="14">
        <f>+SUM(J58:N58)</f>
        <v>1</v>
      </c>
      <c r="U58" t="s">
        <v>560</v>
      </c>
      <c r="V58" t="s">
        <v>561</v>
      </c>
      <c r="W58" t="s">
        <v>34</v>
      </c>
      <c r="Y58">
        <v>11.47</v>
      </c>
      <c r="Z58">
        <v>11.47</v>
      </c>
      <c r="AA58">
        <v>0</v>
      </c>
      <c r="AB58">
        <v>0</v>
      </c>
      <c r="AC58">
        <v>0</v>
      </c>
      <c r="AD58">
        <v>0</v>
      </c>
    </row>
    <row r="59" spans="1:30" x14ac:dyDescent="0.2">
      <c r="A59" t="s">
        <v>566</v>
      </c>
      <c r="B59" t="s">
        <v>567</v>
      </c>
      <c r="C59">
        <v>1750</v>
      </c>
      <c r="D59" s="8">
        <v>44286</v>
      </c>
      <c r="E59" t="s">
        <v>1252</v>
      </c>
      <c r="F59" t="s">
        <v>61</v>
      </c>
      <c r="J59" s="3">
        <v>0.9</v>
      </c>
      <c r="K59" s="3">
        <v>0.1</v>
      </c>
      <c r="L59" s="3"/>
      <c r="M59" s="3"/>
      <c r="N59" s="3"/>
      <c r="O59">
        <f>+$C59*J59</f>
        <v>1575</v>
      </c>
      <c r="P59">
        <f>+$C59*K59</f>
        <v>175</v>
      </c>
      <c r="Q59">
        <f>+$C59*L59</f>
        <v>0</v>
      </c>
      <c r="R59">
        <f>+$C59*M59</f>
        <v>0</v>
      </c>
      <c r="S59">
        <f>+$C59*N59</f>
        <v>0</v>
      </c>
      <c r="T59" s="14">
        <f>+SUM(J59:N59)</f>
        <v>1</v>
      </c>
      <c r="U59" t="s">
        <v>568</v>
      </c>
      <c r="V59" t="s">
        <v>569</v>
      </c>
      <c r="W59" t="s">
        <v>34</v>
      </c>
      <c r="Y59">
        <v>2.39</v>
      </c>
      <c r="Z59">
        <v>2.1510000000000002</v>
      </c>
      <c r="AA59">
        <v>0.23900000000000002</v>
      </c>
      <c r="AB59">
        <v>0</v>
      </c>
      <c r="AC59">
        <v>0</v>
      </c>
      <c r="AD59">
        <v>0</v>
      </c>
    </row>
    <row r="60" spans="1:30" x14ac:dyDescent="0.2">
      <c r="A60" t="s">
        <v>60</v>
      </c>
      <c r="B60" t="s">
        <v>1249</v>
      </c>
      <c r="C60">
        <v>500</v>
      </c>
      <c r="D60" s="8">
        <v>44295</v>
      </c>
      <c r="E60" t="s">
        <v>1252</v>
      </c>
      <c r="F60" t="s">
        <v>61</v>
      </c>
      <c r="J60" s="3">
        <v>0.9</v>
      </c>
      <c r="K60" s="3">
        <v>0.1</v>
      </c>
      <c r="L60" s="3"/>
      <c r="M60" s="3"/>
      <c r="N60" s="3"/>
      <c r="O60">
        <f>+$C60*J60</f>
        <v>450</v>
      </c>
      <c r="P60">
        <f>+$C60*K60</f>
        <v>50</v>
      </c>
      <c r="Q60">
        <f>+$C60*L60</f>
        <v>0</v>
      </c>
      <c r="R60">
        <f>+$C60*M60</f>
        <v>0</v>
      </c>
      <c r="S60">
        <f>+$C60*N60</f>
        <v>0</v>
      </c>
      <c r="T60" s="14">
        <f>+SUM(J60:N60)</f>
        <v>1</v>
      </c>
      <c r="U60" t="s">
        <v>62</v>
      </c>
      <c r="V60" t="s">
        <v>63</v>
      </c>
      <c r="W60" t="s">
        <v>34</v>
      </c>
      <c r="Y60">
        <v>0.56999999999999995</v>
      </c>
      <c r="Z60">
        <v>0.51300000000000001</v>
      </c>
      <c r="AA60">
        <v>5.6999999999999995E-2</v>
      </c>
      <c r="AB60">
        <v>0</v>
      </c>
      <c r="AC60">
        <v>0</v>
      </c>
      <c r="AD60">
        <v>0</v>
      </c>
    </row>
    <row r="61" spans="1:30" x14ac:dyDescent="0.2">
      <c r="A61" t="s">
        <v>420</v>
      </c>
      <c r="B61" t="s">
        <v>414</v>
      </c>
      <c r="C61">
        <v>6500</v>
      </c>
      <c r="D61" s="8">
        <v>44298</v>
      </c>
      <c r="E61" t="s">
        <v>144</v>
      </c>
      <c r="J61" s="3">
        <v>1</v>
      </c>
      <c r="K61" s="3"/>
      <c r="L61" s="3"/>
      <c r="M61" s="3"/>
      <c r="N61" s="3"/>
      <c r="O61">
        <f>+$C61*J61</f>
        <v>6500</v>
      </c>
      <c r="P61">
        <f>+$C61*K61</f>
        <v>0</v>
      </c>
      <c r="Q61">
        <f>+$C61*L61</f>
        <v>0</v>
      </c>
      <c r="R61">
        <f>+$C61*M61</f>
        <v>0</v>
      </c>
      <c r="S61">
        <f>+$C61*N61</f>
        <v>0</v>
      </c>
      <c r="T61" s="14">
        <f>+SUM(J61:N61)</f>
        <v>1</v>
      </c>
      <c r="U61" t="s">
        <v>421</v>
      </c>
      <c r="V61" t="s">
        <v>422</v>
      </c>
      <c r="W61" t="s">
        <v>34</v>
      </c>
      <c r="Y61">
        <v>8.6</v>
      </c>
      <c r="Z61">
        <v>8.6</v>
      </c>
      <c r="AA61">
        <v>0</v>
      </c>
      <c r="AB61">
        <v>0</v>
      </c>
      <c r="AC61">
        <v>0</v>
      </c>
      <c r="AD61">
        <v>0</v>
      </c>
    </row>
    <row r="62" spans="1:30" x14ac:dyDescent="0.2">
      <c r="A62" t="s">
        <v>665</v>
      </c>
      <c r="B62" t="s">
        <v>660</v>
      </c>
      <c r="C62">
        <v>6250</v>
      </c>
      <c r="D62" s="8">
        <v>44298</v>
      </c>
      <c r="E62" t="s">
        <v>144</v>
      </c>
      <c r="F62" t="s">
        <v>61</v>
      </c>
      <c r="J62" s="3">
        <v>0.7</v>
      </c>
      <c r="K62" s="3">
        <v>0.3</v>
      </c>
      <c r="L62" s="3"/>
      <c r="M62" s="3"/>
      <c r="N62" s="3"/>
      <c r="O62">
        <f>+$C62*J62</f>
        <v>4375</v>
      </c>
      <c r="P62">
        <f>+$C62*K62</f>
        <v>1875</v>
      </c>
      <c r="Q62">
        <f>+$C62*L62</f>
        <v>0</v>
      </c>
      <c r="R62">
        <f>+$C62*M62</f>
        <v>0</v>
      </c>
      <c r="S62">
        <f>+$C62*N62</f>
        <v>0</v>
      </c>
      <c r="T62" s="14">
        <f>+SUM(J62:N62)</f>
        <v>1</v>
      </c>
      <c r="U62" t="s">
        <v>666</v>
      </c>
      <c r="V62" t="s">
        <v>667</v>
      </c>
      <c r="W62" t="s">
        <v>34</v>
      </c>
      <c r="Y62">
        <v>10.32</v>
      </c>
      <c r="Z62">
        <v>7.2239999999999993</v>
      </c>
      <c r="AA62">
        <v>3.0960000000000001</v>
      </c>
      <c r="AB62">
        <v>0</v>
      </c>
      <c r="AC62">
        <v>0</v>
      </c>
      <c r="AD62">
        <v>0</v>
      </c>
    </row>
    <row r="63" spans="1:30" x14ac:dyDescent="0.2">
      <c r="A63" t="s">
        <v>767</v>
      </c>
      <c r="B63" t="s">
        <v>768</v>
      </c>
      <c r="C63">
        <v>8000</v>
      </c>
      <c r="D63" s="8">
        <v>44298</v>
      </c>
      <c r="E63" t="s">
        <v>719</v>
      </c>
      <c r="F63" t="s">
        <v>144</v>
      </c>
      <c r="G63" t="s">
        <v>61</v>
      </c>
      <c r="H63" t="s">
        <v>1252</v>
      </c>
      <c r="J63" s="3">
        <v>0.25</v>
      </c>
      <c r="K63" s="3">
        <v>0.25</v>
      </c>
      <c r="L63" s="3">
        <v>0.25</v>
      </c>
      <c r="M63" s="3">
        <v>0.25</v>
      </c>
      <c r="N63" s="3"/>
      <c r="O63">
        <f>+$C63*J63</f>
        <v>2000</v>
      </c>
      <c r="P63">
        <f>+$C63*K63</f>
        <v>2000</v>
      </c>
      <c r="Q63">
        <f>+$C63*L63</f>
        <v>2000</v>
      </c>
      <c r="R63">
        <f>+$C63*M63</f>
        <v>2000</v>
      </c>
      <c r="S63">
        <f>+$C63*N63</f>
        <v>0</v>
      </c>
      <c r="T63" s="14">
        <f>+SUM(J63:N63)</f>
        <v>1</v>
      </c>
      <c r="U63" t="s">
        <v>769</v>
      </c>
      <c r="V63" t="s">
        <v>770</v>
      </c>
      <c r="W63" t="s">
        <v>34</v>
      </c>
      <c r="Y63">
        <v>4.78</v>
      </c>
      <c r="Z63">
        <v>1.1950000000000001</v>
      </c>
      <c r="AA63">
        <v>1.1950000000000001</v>
      </c>
      <c r="AB63">
        <v>1.1950000000000001</v>
      </c>
      <c r="AC63">
        <v>1.1950000000000001</v>
      </c>
      <c r="AD63">
        <v>0</v>
      </c>
    </row>
    <row r="64" spans="1:30" x14ac:dyDescent="0.2">
      <c r="A64" t="s">
        <v>173</v>
      </c>
      <c r="B64" t="s">
        <v>174</v>
      </c>
      <c r="C64">
        <v>5300</v>
      </c>
      <c r="D64" s="8">
        <v>44301</v>
      </c>
      <c r="E64" t="s">
        <v>144</v>
      </c>
      <c r="F64" s="5" t="s">
        <v>98</v>
      </c>
      <c r="G64" t="s">
        <v>61</v>
      </c>
      <c r="J64" s="3">
        <v>0.6</v>
      </c>
      <c r="K64" s="3">
        <v>0.2</v>
      </c>
      <c r="L64" s="3">
        <v>0.2</v>
      </c>
      <c r="M64" s="3"/>
      <c r="N64" s="3"/>
      <c r="O64">
        <f>+$C64*J64</f>
        <v>3180</v>
      </c>
      <c r="P64">
        <f>+$C64*K64</f>
        <v>1060</v>
      </c>
      <c r="Q64">
        <f>+$C64*L64</f>
        <v>1060</v>
      </c>
      <c r="R64">
        <f>+$C64*M64</f>
        <v>0</v>
      </c>
      <c r="S64">
        <f>+$C64*N64</f>
        <v>0</v>
      </c>
      <c r="T64" s="14">
        <f>+SUM(J64:N64)</f>
        <v>1</v>
      </c>
      <c r="U64" t="s">
        <v>175</v>
      </c>
      <c r="V64" t="s">
        <v>176</v>
      </c>
      <c r="W64" t="s">
        <v>34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">
      <c r="A65" t="s">
        <v>242</v>
      </c>
      <c r="B65" t="s">
        <v>235</v>
      </c>
      <c r="C65">
        <v>8000</v>
      </c>
      <c r="D65" s="8">
        <v>44302</v>
      </c>
      <c r="E65" t="s">
        <v>144</v>
      </c>
      <c r="F65" t="s">
        <v>61</v>
      </c>
      <c r="J65" s="3">
        <v>0.8</v>
      </c>
      <c r="K65" s="3">
        <v>0.2</v>
      </c>
      <c r="L65" s="3"/>
      <c r="M65" s="3"/>
      <c r="N65" s="3"/>
      <c r="O65">
        <f>+$C65*J65</f>
        <v>6400</v>
      </c>
      <c r="P65">
        <f>+$C65*K65</f>
        <v>1600</v>
      </c>
      <c r="Q65">
        <f>+$C65*L65</f>
        <v>0</v>
      </c>
      <c r="R65">
        <f>+$C65*M65</f>
        <v>0</v>
      </c>
      <c r="S65">
        <f>+$C65*N65</f>
        <v>0</v>
      </c>
      <c r="T65" s="14">
        <f>+SUM(J65:N65)</f>
        <v>1</v>
      </c>
      <c r="U65" t="s">
        <v>243</v>
      </c>
      <c r="V65" t="s">
        <v>244</v>
      </c>
      <c r="W65" t="s">
        <v>34</v>
      </c>
      <c r="Y65">
        <v>11.47</v>
      </c>
      <c r="Z65">
        <v>9.1760000000000002</v>
      </c>
      <c r="AA65">
        <v>2.294</v>
      </c>
      <c r="AB65">
        <v>0</v>
      </c>
      <c r="AC65">
        <v>0</v>
      </c>
      <c r="AD65">
        <v>0</v>
      </c>
    </row>
    <row r="66" spans="1:30" x14ac:dyDescent="0.2">
      <c r="A66" t="s">
        <v>263</v>
      </c>
      <c r="B66" t="s">
        <v>1453</v>
      </c>
      <c r="C66">
        <v>2400</v>
      </c>
      <c r="D66" s="8">
        <v>44304</v>
      </c>
      <c r="E66" t="s">
        <v>61</v>
      </c>
      <c r="F66" t="s">
        <v>208</v>
      </c>
      <c r="G66" s="5" t="s">
        <v>98</v>
      </c>
      <c r="J66" s="3">
        <v>0.5</v>
      </c>
      <c r="K66" s="3">
        <v>0.5</v>
      </c>
      <c r="L66" s="3"/>
      <c r="M66" s="3"/>
      <c r="N66" s="3"/>
      <c r="O66">
        <f>+$C66*J66</f>
        <v>1200</v>
      </c>
      <c r="P66">
        <f>+$C66*K66</f>
        <v>1200</v>
      </c>
      <c r="Q66">
        <f>+$C66*L66</f>
        <v>0</v>
      </c>
      <c r="R66">
        <f>+$C66*M66</f>
        <v>0</v>
      </c>
      <c r="S66">
        <f>+$C66*N66</f>
        <v>0</v>
      </c>
      <c r="T66" s="14">
        <f>+SUM(J66:N66)</f>
        <v>1</v>
      </c>
      <c r="U66" t="s">
        <v>261</v>
      </c>
      <c r="V66" t="s">
        <v>262</v>
      </c>
      <c r="W66" t="s">
        <v>34</v>
      </c>
      <c r="Y66">
        <v>3.0590000000000002</v>
      </c>
      <c r="Z66">
        <v>1.5295000000000001</v>
      </c>
      <c r="AA66">
        <v>1.5295000000000001</v>
      </c>
      <c r="AB66">
        <v>0</v>
      </c>
      <c r="AC66">
        <v>0</v>
      </c>
      <c r="AD66">
        <v>0</v>
      </c>
    </row>
    <row r="67" spans="1:30" x14ac:dyDescent="0.2">
      <c r="A67" t="s">
        <v>497</v>
      </c>
      <c r="B67" t="s">
        <v>1255</v>
      </c>
      <c r="C67">
        <v>7000</v>
      </c>
      <c r="D67" s="8">
        <v>44307</v>
      </c>
      <c r="E67" s="5" t="s">
        <v>121</v>
      </c>
      <c r="F67" s="5" t="s">
        <v>1252</v>
      </c>
      <c r="G67" t="s">
        <v>1470</v>
      </c>
      <c r="J67" s="3">
        <v>0.7</v>
      </c>
      <c r="K67" s="3">
        <v>0.2</v>
      </c>
      <c r="L67" s="3">
        <v>0.1</v>
      </c>
      <c r="M67" s="3"/>
      <c r="N67" s="3"/>
      <c r="O67">
        <f>+$C67*J67</f>
        <v>4900</v>
      </c>
      <c r="P67">
        <f>+$C67*K67</f>
        <v>1400</v>
      </c>
      <c r="Q67">
        <f>+$C67*L67</f>
        <v>700</v>
      </c>
      <c r="R67">
        <f>+$C67*M67</f>
        <v>0</v>
      </c>
      <c r="S67">
        <f>+$C67*N67</f>
        <v>0</v>
      </c>
      <c r="T67" s="14">
        <f>+SUM(J67:N67)</f>
        <v>0.99999999999999989</v>
      </c>
      <c r="U67" t="s">
        <v>498</v>
      </c>
      <c r="V67" t="s">
        <v>499</v>
      </c>
      <c r="W67" t="s">
        <v>34</v>
      </c>
      <c r="Y67">
        <v>9.56</v>
      </c>
      <c r="Z67">
        <v>6.6920000000000002</v>
      </c>
      <c r="AA67">
        <v>1.9120000000000001</v>
      </c>
      <c r="AB67">
        <v>0.95600000000000007</v>
      </c>
      <c r="AC67">
        <v>0</v>
      </c>
      <c r="AD67">
        <v>0</v>
      </c>
    </row>
    <row r="68" spans="1:30" x14ac:dyDescent="0.2">
      <c r="A68" t="s">
        <v>170</v>
      </c>
      <c r="B68" t="s">
        <v>164</v>
      </c>
      <c r="C68">
        <v>2000</v>
      </c>
      <c r="D68" s="8">
        <v>44307</v>
      </c>
      <c r="E68" t="s">
        <v>31</v>
      </c>
      <c r="J68" s="3">
        <v>1</v>
      </c>
      <c r="K68" s="3"/>
      <c r="L68" s="3"/>
      <c r="M68" s="3"/>
      <c r="N68" s="3"/>
      <c r="O68">
        <f>+$C68*J68</f>
        <v>2000</v>
      </c>
      <c r="P68">
        <f>+$C68*K68</f>
        <v>0</v>
      </c>
      <c r="Q68">
        <f>+$C68*L68</f>
        <v>0</v>
      </c>
      <c r="R68">
        <f>+$C68*M68</f>
        <v>0</v>
      </c>
      <c r="S68">
        <f>+$C68*N68</f>
        <v>0</v>
      </c>
      <c r="T68" s="14">
        <f>+SUM(J68:N68)</f>
        <v>1</v>
      </c>
      <c r="U68" t="s">
        <v>171</v>
      </c>
      <c r="V68" t="s">
        <v>172</v>
      </c>
      <c r="W68" t="s">
        <v>34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">
      <c r="A69" t="s">
        <v>382</v>
      </c>
      <c r="B69" t="s">
        <v>1253</v>
      </c>
      <c r="C69">
        <v>3200</v>
      </c>
      <c r="D69" s="8">
        <v>44307</v>
      </c>
      <c r="E69" t="s">
        <v>31</v>
      </c>
      <c r="J69" s="3">
        <v>1</v>
      </c>
      <c r="K69" s="3"/>
      <c r="L69" s="3"/>
      <c r="M69" s="3"/>
      <c r="N69" s="3"/>
      <c r="O69">
        <f>+$C69*J69</f>
        <v>3200</v>
      </c>
      <c r="P69">
        <f>+$C69*K69</f>
        <v>0</v>
      </c>
      <c r="Q69">
        <f>+$C69*L69</f>
        <v>0</v>
      </c>
      <c r="R69">
        <f>+$C69*M69</f>
        <v>0</v>
      </c>
      <c r="S69">
        <f>+$C69*N69</f>
        <v>0</v>
      </c>
      <c r="T69" s="14">
        <f>+SUM(J69:N69)</f>
        <v>1</v>
      </c>
      <c r="U69" t="s">
        <v>383</v>
      </c>
      <c r="V69" t="s">
        <v>384</v>
      </c>
      <c r="W69" t="s">
        <v>34</v>
      </c>
      <c r="Y69">
        <v>3.82</v>
      </c>
      <c r="Z69">
        <v>3.82</v>
      </c>
      <c r="AA69">
        <v>0</v>
      </c>
      <c r="AB69">
        <v>0</v>
      </c>
      <c r="AC69">
        <v>0</v>
      </c>
      <c r="AD69">
        <v>0</v>
      </c>
    </row>
    <row r="70" spans="1:30" x14ac:dyDescent="0.2">
      <c r="A70" t="s">
        <v>250</v>
      </c>
      <c r="B70" t="s">
        <v>251</v>
      </c>
      <c r="C70">
        <v>3600</v>
      </c>
      <c r="D70" s="8">
        <v>44309</v>
      </c>
      <c r="E70" t="s">
        <v>144</v>
      </c>
      <c r="J70" s="3">
        <v>1</v>
      </c>
      <c r="K70" s="3"/>
      <c r="L70" s="3"/>
      <c r="M70" s="3"/>
      <c r="N70" s="3"/>
      <c r="O70">
        <f>+$C70*J70</f>
        <v>3600</v>
      </c>
      <c r="P70">
        <f>+$C70*K70</f>
        <v>0</v>
      </c>
      <c r="Q70">
        <f>+$C70*L70</f>
        <v>0</v>
      </c>
      <c r="R70">
        <f>+$C70*M70</f>
        <v>0</v>
      </c>
      <c r="S70">
        <f>+$C70*N70</f>
        <v>0</v>
      </c>
      <c r="T70" s="14">
        <f>+SUM(J70:N70)</f>
        <v>1</v>
      </c>
      <c r="U70" t="s">
        <v>252</v>
      </c>
      <c r="V70" t="s">
        <v>1463</v>
      </c>
      <c r="W70" t="s">
        <v>34</v>
      </c>
      <c r="Y70">
        <v>0.95</v>
      </c>
      <c r="Z70">
        <v>0.95</v>
      </c>
      <c r="AA70">
        <v>0</v>
      </c>
      <c r="AB70">
        <v>0</v>
      </c>
      <c r="AC70">
        <v>0</v>
      </c>
      <c r="AD70">
        <v>0</v>
      </c>
    </row>
    <row r="71" spans="1:30" x14ac:dyDescent="0.2">
      <c r="A71" t="s">
        <v>344</v>
      </c>
      <c r="B71" t="s">
        <v>1254</v>
      </c>
      <c r="C71">
        <v>8000</v>
      </c>
      <c r="D71" s="8">
        <v>44312</v>
      </c>
      <c r="E71" t="s">
        <v>56</v>
      </c>
      <c r="J71" s="3">
        <v>1</v>
      </c>
      <c r="K71" s="3"/>
      <c r="L71" s="3"/>
      <c r="M71" s="3"/>
      <c r="N71" s="3"/>
      <c r="O71">
        <f>+$C71*J71</f>
        <v>8000</v>
      </c>
      <c r="P71">
        <f>+$C71*K71</f>
        <v>0</v>
      </c>
      <c r="Q71">
        <f>+$C71*L71</f>
        <v>0</v>
      </c>
      <c r="R71">
        <f>+$C71*M71</f>
        <v>0</v>
      </c>
      <c r="S71">
        <f>+$C71*N71</f>
        <v>0</v>
      </c>
      <c r="T71" s="14">
        <f>+SUM(J71:N71)</f>
        <v>1</v>
      </c>
      <c r="U71" t="s">
        <v>345</v>
      </c>
      <c r="V71" t="s">
        <v>346</v>
      </c>
      <c r="W71" t="s">
        <v>34</v>
      </c>
      <c r="Y71">
        <v>11.47</v>
      </c>
      <c r="Z71">
        <v>11.47</v>
      </c>
      <c r="AA71">
        <v>0</v>
      </c>
      <c r="AB71">
        <v>0</v>
      </c>
      <c r="AC71">
        <v>0</v>
      </c>
      <c r="AD71">
        <v>0</v>
      </c>
    </row>
    <row r="72" spans="1:30" x14ac:dyDescent="0.2">
      <c r="A72" t="s">
        <v>609</v>
      </c>
      <c r="B72" t="s">
        <v>606</v>
      </c>
      <c r="C72">
        <v>3200</v>
      </c>
      <c r="D72" s="8">
        <v>44312</v>
      </c>
      <c r="E72" t="s">
        <v>1470</v>
      </c>
      <c r="F72" t="s">
        <v>121</v>
      </c>
      <c r="G72" t="s">
        <v>61</v>
      </c>
      <c r="J72" s="3">
        <v>0.8</v>
      </c>
      <c r="K72" s="3">
        <v>0.1</v>
      </c>
      <c r="L72" s="3">
        <v>0.1</v>
      </c>
      <c r="M72" s="3"/>
      <c r="N72" s="3"/>
      <c r="O72">
        <f>+$C72*J72</f>
        <v>2560</v>
      </c>
      <c r="P72">
        <f>+$C72*K72</f>
        <v>320</v>
      </c>
      <c r="Q72">
        <f>+$C72*L72</f>
        <v>320</v>
      </c>
      <c r="R72">
        <f>+$C72*M72</f>
        <v>0</v>
      </c>
      <c r="S72">
        <f>+$C72*N72</f>
        <v>0</v>
      </c>
      <c r="T72" s="14">
        <f>+SUM(J72:N72)</f>
        <v>1</v>
      </c>
      <c r="U72" t="s">
        <v>607</v>
      </c>
      <c r="V72" t="s">
        <v>608</v>
      </c>
      <c r="W72" t="s">
        <v>34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">
      <c r="A73" t="s">
        <v>41</v>
      </c>
      <c r="B73" t="s">
        <v>30</v>
      </c>
      <c r="C73">
        <v>7000</v>
      </c>
      <c r="D73" s="8">
        <v>44316</v>
      </c>
      <c r="E73" t="s">
        <v>31</v>
      </c>
      <c r="J73" s="3">
        <v>1</v>
      </c>
      <c r="K73" s="3"/>
      <c r="L73" s="3"/>
      <c r="M73" s="3"/>
      <c r="N73" s="3"/>
      <c r="O73">
        <f>+$C73*J73</f>
        <v>7000</v>
      </c>
      <c r="P73">
        <f>+$C73*K73</f>
        <v>0</v>
      </c>
      <c r="Q73">
        <f>+$C73*L73</f>
        <v>0</v>
      </c>
      <c r="R73">
        <f>+$C73*M73</f>
        <v>0</v>
      </c>
      <c r="S73">
        <f>+$C73*N73</f>
        <v>0</v>
      </c>
      <c r="T73" s="14">
        <f>+SUM(J73:N73)</f>
        <v>1</v>
      </c>
      <c r="U73" t="s">
        <v>42</v>
      </c>
      <c r="V73" t="s">
        <v>43</v>
      </c>
      <c r="W73" t="s">
        <v>34</v>
      </c>
      <c r="Y73">
        <v>4.91</v>
      </c>
      <c r="Z73">
        <v>4.91</v>
      </c>
      <c r="AA73">
        <v>0</v>
      </c>
      <c r="AB73">
        <v>0</v>
      </c>
      <c r="AC73">
        <v>0</v>
      </c>
      <c r="AD73">
        <v>0</v>
      </c>
    </row>
    <row r="74" spans="1:30" x14ac:dyDescent="0.2">
      <c r="A74" t="s">
        <v>108</v>
      </c>
      <c r="B74" t="s">
        <v>1250</v>
      </c>
      <c r="C74">
        <v>6000</v>
      </c>
      <c r="D74" s="8">
        <v>44316</v>
      </c>
      <c r="E74" t="s">
        <v>51</v>
      </c>
      <c r="F74" t="s">
        <v>61</v>
      </c>
      <c r="G74" s="5" t="s">
        <v>98</v>
      </c>
      <c r="J74" s="3">
        <v>0.8</v>
      </c>
      <c r="K74" s="3">
        <v>0.1</v>
      </c>
      <c r="L74" s="3">
        <v>0.1</v>
      </c>
      <c r="M74" s="3"/>
      <c r="N74" s="3"/>
      <c r="O74">
        <f>+$C74*J74</f>
        <v>4800</v>
      </c>
      <c r="P74">
        <f>+$C74*K74</f>
        <v>600</v>
      </c>
      <c r="Q74">
        <f>+$C74*L74</f>
        <v>600</v>
      </c>
      <c r="R74">
        <f>+$C74*M74</f>
        <v>0</v>
      </c>
      <c r="S74">
        <f>+$C74*N74</f>
        <v>0</v>
      </c>
      <c r="T74" s="14">
        <f>+SUM(J74:N74)</f>
        <v>1</v>
      </c>
      <c r="U74" t="s">
        <v>109</v>
      </c>
      <c r="V74" t="s">
        <v>110</v>
      </c>
      <c r="W74" t="s">
        <v>34</v>
      </c>
      <c r="Y74">
        <v>11.47</v>
      </c>
      <c r="Z74">
        <v>9.1760000000000002</v>
      </c>
      <c r="AA74">
        <v>1.147</v>
      </c>
      <c r="AB74">
        <v>1.147</v>
      </c>
      <c r="AC74">
        <v>0</v>
      </c>
      <c r="AD74">
        <v>0</v>
      </c>
    </row>
    <row r="75" spans="1:30" x14ac:dyDescent="0.2">
      <c r="A75" t="s">
        <v>211</v>
      </c>
      <c r="B75" s="5" t="s">
        <v>1251</v>
      </c>
      <c r="C75">
        <v>7200</v>
      </c>
      <c r="D75" s="8">
        <v>44316</v>
      </c>
      <c r="E75" t="s">
        <v>61</v>
      </c>
      <c r="F75" t="s">
        <v>121</v>
      </c>
      <c r="G75" t="s">
        <v>1252</v>
      </c>
      <c r="H75" t="s">
        <v>208</v>
      </c>
      <c r="J75" s="3">
        <v>0.5</v>
      </c>
      <c r="K75" s="3">
        <v>0.2</v>
      </c>
      <c r="L75" s="3">
        <v>0.2</v>
      </c>
      <c r="M75" s="3">
        <v>0.1</v>
      </c>
      <c r="N75" s="3"/>
      <c r="O75">
        <f>+$C75*J75</f>
        <v>3600</v>
      </c>
      <c r="P75">
        <f>+$C75*K75</f>
        <v>1440</v>
      </c>
      <c r="Q75">
        <f>+$C75*L75</f>
        <v>1440</v>
      </c>
      <c r="R75">
        <f>+$C75*M75</f>
        <v>720</v>
      </c>
      <c r="S75">
        <f>+$C75*N75</f>
        <v>0</v>
      </c>
      <c r="T75" s="14">
        <f>+SUM(J75:N75)</f>
        <v>0.99999999999999989</v>
      </c>
      <c r="U75" t="s">
        <v>212</v>
      </c>
      <c r="V75" t="s">
        <v>213</v>
      </c>
      <c r="W75" t="s">
        <v>34</v>
      </c>
      <c r="Y75">
        <v>10.33</v>
      </c>
      <c r="Z75">
        <v>5.165</v>
      </c>
      <c r="AA75">
        <v>2.0660000000000003</v>
      </c>
      <c r="AB75">
        <v>2.0660000000000003</v>
      </c>
      <c r="AC75">
        <v>1.0330000000000001</v>
      </c>
      <c r="AD75">
        <v>0</v>
      </c>
    </row>
    <row r="76" spans="1:30" x14ac:dyDescent="0.2">
      <c r="A76" t="s">
        <v>305</v>
      </c>
      <c r="B76" t="s">
        <v>296</v>
      </c>
      <c r="C76">
        <v>6000</v>
      </c>
      <c r="D76" s="8">
        <v>44316</v>
      </c>
      <c r="E76" t="s">
        <v>144</v>
      </c>
      <c r="F76" t="s">
        <v>61</v>
      </c>
      <c r="J76" s="3">
        <v>0.95</v>
      </c>
      <c r="K76" s="3">
        <v>0.05</v>
      </c>
      <c r="L76" s="3"/>
      <c r="M76" s="3"/>
      <c r="N76" s="3"/>
      <c r="O76">
        <f>+$C76*J76</f>
        <v>5700</v>
      </c>
      <c r="P76">
        <f>+$C76*K76</f>
        <v>300</v>
      </c>
      <c r="Q76">
        <f>+$C76*L76</f>
        <v>0</v>
      </c>
      <c r="R76">
        <f>+$C76*M76</f>
        <v>0</v>
      </c>
      <c r="S76">
        <f>+$C76*N76</f>
        <v>0</v>
      </c>
      <c r="T76" s="14">
        <f>+SUM(J76:N76)</f>
        <v>1</v>
      </c>
      <c r="U76" t="s">
        <v>306</v>
      </c>
      <c r="V76" t="s">
        <v>307</v>
      </c>
      <c r="W76" t="s">
        <v>34</v>
      </c>
      <c r="Y76">
        <v>7.64</v>
      </c>
      <c r="Z76">
        <v>7.2579999999999991</v>
      </c>
      <c r="AA76">
        <v>0.38200000000000001</v>
      </c>
      <c r="AB76">
        <v>0</v>
      </c>
      <c r="AC76">
        <v>0</v>
      </c>
      <c r="AD76">
        <v>0</v>
      </c>
    </row>
    <row r="77" spans="1:30" x14ac:dyDescent="0.2">
      <c r="A77" t="s">
        <v>805</v>
      </c>
      <c r="B77" t="s">
        <v>1487</v>
      </c>
      <c r="C77">
        <v>3710</v>
      </c>
      <c r="D77" s="8">
        <v>44316</v>
      </c>
      <c r="E77" t="s">
        <v>56</v>
      </c>
      <c r="F77" s="5" t="s">
        <v>98</v>
      </c>
      <c r="J77" s="3">
        <v>0.5</v>
      </c>
      <c r="K77" s="3">
        <v>0.5</v>
      </c>
      <c r="L77" s="3"/>
      <c r="M77" s="3"/>
      <c r="N77" s="3"/>
      <c r="O77">
        <f>+$C77*J77</f>
        <v>1855</v>
      </c>
      <c r="P77">
        <f>+$C77*K77</f>
        <v>1855</v>
      </c>
      <c r="Q77">
        <f>+$C77*L77</f>
        <v>0</v>
      </c>
      <c r="R77">
        <f>+$C77*M77</f>
        <v>0</v>
      </c>
      <c r="S77">
        <f>+$C77*N77</f>
        <v>0</v>
      </c>
      <c r="T77" s="14">
        <f>+SUM(J77:N77)</f>
        <v>1</v>
      </c>
      <c r="U77" t="s">
        <v>806</v>
      </c>
      <c r="V77" t="s">
        <v>807</v>
      </c>
      <c r="W77" t="s">
        <v>34</v>
      </c>
      <c r="Y77">
        <v>5.98</v>
      </c>
      <c r="Z77">
        <v>2.99</v>
      </c>
      <c r="AA77">
        <v>2.99</v>
      </c>
      <c r="AB77">
        <v>0</v>
      </c>
      <c r="AC77">
        <v>0</v>
      </c>
      <c r="AD77">
        <v>0</v>
      </c>
    </row>
    <row r="78" spans="1:30" x14ac:dyDescent="0.2">
      <c r="A78" t="s">
        <v>472</v>
      </c>
      <c r="B78" t="s">
        <v>463</v>
      </c>
      <c r="C78">
        <v>8000</v>
      </c>
      <c r="D78" s="8">
        <v>44316</v>
      </c>
      <c r="E78" t="s">
        <v>144</v>
      </c>
      <c r="J78" s="3">
        <v>1</v>
      </c>
      <c r="K78" s="3"/>
      <c r="L78" s="3"/>
      <c r="M78" s="3"/>
      <c r="N78" s="3"/>
      <c r="O78">
        <f>+$C78*J78</f>
        <v>8000</v>
      </c>
      <c r="P78">
        <f>+$C78*K78</f>
        <v>0</v>
      </c>
      <c r="Q78">
        <f>+$C78*L78</f>
        <v>0</v>
      </c>
      <c r="R78">
        <f>+$C78*M78</f>
        <v>0</v>
      </c>
      <c r="S78">
        <f>+$C78*N78</f>
        <v>0</v>
      </c>
      <c r="T78" s="14">
        <f>+SUM(J78:N78)</f>
        <v>1</v>
      </c>
      <c r="U78" t="s">
        <v>473</v>
      </c>
      <c r="V78" t="s">
        <v>474</v>
      </c>
      <c r="W78" t="s">
        <v>34</v>
      </c>
      <c r="Y78">
        <v>11.47</v>
      </c>
      <c r="Z78">
        <v>11.47</v>
      </c>
      <c r="AA78">
        <v>0</v>
      </c>
      <c r="AB78">
        <v>0</v>
      </c>
      <c r="AC78">
        <v>0</v>
      </c>
      <c r="AD78">
        <v>0</v>
      </c>
    </row>
    <row r="79" spans="1:30" x14ac:dyDescent="0.2">
      <c r="A79" t="s">
        <v>444</v>
      </c>
      <c r="B79" t="s">
        <v>1454</v>
      </c>
      <c r="C79">
        <v>8000</v>
      </c>
      <c r="D79" s="8">
        <v>44316</v>
      </c>
      <c r="E79" t="s">
        <v>98</v>
      </c>
      <c r="F79" s="5" t="s">
        <v>56</v>
      </c>
      <c r="G79" t="s">
        <v>61</v>
      </c>
      <c r="H79" t="s">
        <v>31</v>
      </c>
      <c r="I79" t="s">
        <v>121</v>
      </c>
      <c r="J79" s="3">
        <v>0.35</v>
      </c>
      <c r="K79" s="3">
        <v>0.25</v>
      </c>
      <c r="L79" s="3">
        <v>0.2</v>
      </c>
      <c r="M79" s="3">
        <v>0.1</v>
      </c>
      <c r="N79" s="3">
        <v>0.1</v>
      </c>
      <c r="O79">
        <f>+$C79*J79</f>
        <v>2800</v>
      </c>
      <c r="P79">
        <f>+$C79*K79</f>
        <v>2000</v>
      </c>
      <c r="Q79">
        <f>+$C79*L79</f>
        <v>1600</v>
      </c>
      <c r="R79">
        <f>+$C79*M79</f>
        <v>800</v>
      </c>
      <c r="S79">
        <f>+$C79*N79</f>
        <v>800</v>
      </c>
      <c r="T79" s="14">
        <f>+SUM(J79:N79)</f>
        <v>1</v>
      </c>
      <c r="U79" t="s">
        <v>445</v>
      </c>
      <c r="V79" t="s">
        <v>446</v>
      </c>
      <c r="W79" t="s">
        <v>34</v>
      </c>
      <c r="Y79">
        <v>11.47</v>
      </c>
      <c r="Z79">
        <v>4.0145</v>
      </c>
      <c r="AA79">
        <v>2.8675000000000002</v>
      </c>
      <c r="AB79">
        <v>2.294</v>
      </c>
      <c r="AC79">
        <v>1.147</v>
      </c>
      <c r="AD79">
        <v>1.147</v>
      </c>
    </row>
    <row r="80" spans="1:30" x14ac:dyDescent="0.2">
      <c r="A80" t="s">
        <v>564</v>
      </c>
      <c r="B80" t="s">
        <v>559</v>
      </c>
      <c r="C80">
        <v>8000</v>
      </c>
      <c r="D80" s="8">
        <v>44316</v>
      </c>
      <c r="E80" t="s">
        <v>31</v>
      </c>
      <c r="J80" s="3">
        <v>1</v>
      </c>
      <c r="K80" s="3"/>
      <c r="L80" s="3"/>
      <c r="M80" s="3"/>
      <c r="N80" s="3"/>
      <c r="O80">
        <f>+$C80*J80</f>
        <v>8000</v>
      </c>
      <c r="P80">
        <f>+$C80*K80</f>
        <v>0</v>
      </c>
      <c r="Q80">
        <f>+$C80*L80</f>
        <v>0</v>
      </c>
      <c r="R80">
        <f>+$C80*M80</f>
        <v>0</v>
      </c>
      <c r="S80">
        <f>+$C80*N80</f>
        <v>0</v>
      </c>
      <c r="T80" s="14">
        <f>+SUM(J80:N80)</f>
        <v>1</v>
      </c>
      <c r="U80" t="s">
        <v>560</v>
      </c>
      <c r="V80" t="s">
        <v>561</v>
      </c>
      <c r="W80" t="s">
        <v>34</v>
      </c>
      <c r="Y80">
        <v>11.47</v>
      </c>
      <c r="Z80">
        <v>11.47</v>
      </c>
      <c r="AA80">
        <v>0</v>
      </c>
      <c r="AB80">
        <v>0</v>
      </c>
      <c r="AC80">
        <v>0</v>
      </c>
      <c r="AD80">
        <v>0</v>
      </c>
    </row>
    <row r="81" spans="1:30" x14ac:dyDescent="0.2">
      <c r="A81" t="s">
        <v>570</v>
      </c>
      <c r="B81" t="s">
        <v>567</v>
      </c>
      <c r="C81">
        <v>5600</v>
      </c>
      <c r="D81" s="8">
        <v>44316</v>
      </c>
      <c r="E81" t="s">
        <v>1252</v>
      </c>
      <c r="F81" t="s">
        <v>61</v>
      </c>
      <c r="J81" s="3">
        <v>0.9</v>
      </c>
      <c r="K81" s="3">
        <v>0.1</v>
      </c>
      <c r="L81" s="3"/>
      <c r="M81" s="3"/>
      <c r="N81" s="3"/>
      <c r="O81">
        <f>+$C81*J81</f>
        <v>5040</v>
      </c>
      <c r="P81">
        <f>+$C81*K81</f>
        <v>560</v>
      </c>
      <c r="Q81">
        <f>+$C81*L81</f>
        <v>0</v>
      </c>
      <c r="R81">
        <f>+$C81*M81</f>
        <v>0</v>
      </c>
      <c r="S81">
        <f>+$C81*N81</f>
        <v>0</v>
      </c>
      <c r="T81" s="14">
        <f>+SUM(J81:N81)</f>
        <v>1</v>
      </c>
      <c r="U81" t="s">
        <v>571</v>
      </c>
      <c r="V81" t="s">
        <v>572</v>
      </c>
      <c r="W81" t="s">
        <v>34</v>
      </c>
      <c r="Y81">
        <v>7.6479999999999997</v>
      </c>
      <c r="Z81">
        <v>6.8831999999999995</v>
      </c>
      <c r="AA81">
        <v>0.76480000000000004</v>
      </c>
      <c r="AB81">
        <v>0</v>
      </c>
      <c r="AC81">
        <v>0</v>
      </c>
      <c r="AD81">
        <v>0</v>
      </c>
    </row>
    <row r="82" spans="1:30" x14ac:dyDescent="0.2">
      <c r="A82" t="s">
        <v>711</v>
      </c>
      <c r="B82" t="s">
        <v>702</v>
      </c>
      <c r="C82">
        <v>2000</v>
      </c>
      <c r="D82" s="8">
        <v>44316</v>
      </c>
      <c r="E82" t="s">
        <v>144</v>
      </c>
      <c r="J82" s="3">
        <v>1</v>
      </c>
      <c r="K82" s="3"/>
      <c r="L82" s="3"/>
      <c r="M82" s="3"/>
      <c r="N82" s="3"/>
      <c r="O82">
        <f>+$C82*J82</f>
        <v>2000</v>
      </c>
      <c r="P82">
        <f>+$C82*K82</f>
        <v>0</v>
      </c>
      <c r="Q82">
        <f>+$C82*L82</f>
        <v>0</v>
      </c>
      <c r="R82">
        <f>+$C82*M82</f>
        <v>0</v>
      </c>
      <c r="S82">
        <f>+$C82*N82</f>
        <v>0</v>
      </c>
      <c r="T82" s="14">
        <f>+SUM(J82:N82)</f>
        <v>1</v>
      </c>
      <c r="U82" t="s">
        <v>712</v>
      </c>
      <c r="V82" t="s">
        <v>713</v>
      </c>
      <c r="W82" t="s">
        <v>101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">
      <c r="A83" t="s">
        <v>737</v>
      </c>
      <c r="B83" t="s">
        <v>1455</v>
      </c>
      <c r="D83" s="8">
        <v>44316</v>
      </c>
      <c r="E83" t="s">
        <v>1470</v>
      </c>
      <c r="F83" t="s">
        <v>50</v>
      </c>
      <c r="G83" s="5" t="s">
        <v>121</v>
      </c>
      <c r="H83" t="s">
        <v>61</v>
      </c>
      <c r="I83" t="s">
        <v>98</v>
      </c>
      <c r="J83" s="3">
        <v>0.6</v>
      </c>
      <c r="K83" s="3">
        <v>0.15</v>
      </c>
      <c r="L83" s="3">
        <v>0.1</v>
      </c>
      <c r="M83" s="3">
        <v>0.1</v>
      </c>
      <c r="N83" s="3">
        <v>0.05</v>
      </c>
      <c r="O83">
        <f>+$C83*J83</f>
        <v>0</v>
      </c>
      <c r="P83">
        <f>+$C83*K83</f>
        <v>0</v>
      </c>
      <c r="Q83">
        <f>+$C83*L83</f>
        <v>0</v>
      </c>
      <c r="R83">
        <f>+$C83*M83</f>
        <v>0</v>
      </c>
      <c r="S83">
        <f>+$C83*N83</f>
        <v>0</v>
      </c>
      <c r="T83" s="14">
        <f>+SUM(J83:N83)</f>
        <v>1</v>
      </c>
      <c r="U83" t="s">
        <v>728</v>
      </c>
      <c r="V83" t="s">
        <v>729</v>
      </c>
      <c r="W83" t="s">
        <v>101</v>
      </c>
      <c r="Y83">
        <v>11.455</v>
      </c>
      <c r="Z83">
        <v>6.8730000000000002</v>
      </c>
      <c r="AA83">
        <v>1.7182500000000001</v>
      </c>
      <c r="AB83">
        <v>1.1455</v>
      </c>
      <c r="AC83">
        <v>1.1455</v>
      </c>
      <c r="AD83">
        <v>0.57274999999999998</v>
      </c>
    </row>
    <row r="84" spans="1:30" x14ac:dyDescent="0.2">
      <c r="A84" t="s">
        <v>734</v>
      </c>
      <c r="B84" t="s">
        <v>1455</v>
      </c>
      <c r="C84">
        <v>8000</v>
      </c>
      <c r="D84" s="8">
        <v>44316</v>
      </c>
      <c r="E84" t="s">
        <v>1470</v>
      </c>
      <c r="F84" t="s">
        <v>50</v>
      </c>
      <c r="G84" s="5" t="s">
        <v>121</v>
      </c>
      <c r="H84" t="s">
        <v>61</v>
      </c>
      <c r="I84" t="s">
        <v>98</v>
      </c>
      <c r="J84" s="3">
        <v>0.6</v>
      </c>
      <c r="K84" s="3">
        <v>0.15</v>
      </c>
      <c r="L84" s="3">
        <v>0.1</v>
      </c>
      <c r="M84" s="3">
        <v>0.1</v>
      </c>
      <c r="N84" s="3">
        <v>0.05</v>
      </c>
      <c r="O84">
        <f>+$C84*J84</f>
        <v>4800</v>
      </c>
      <c r="P84">
        <f>+$C84*K84</f>
        <v>1200</v>
      </c>
      <c r="Q84">
        <f>+$C84*L84</f>
        <v>800</v>
      </c>
      <c r="R84">
        <f>+$C84*M84</f>
        <v>800</v>
      </c>
      <c r="S84">
        <f>+$C84*N84</f>
        <v>400</v>
      </c>
      <c r="T84" s="14">
        <f>+SUM(J84:N84)</f>
        <v>1</v>
      </c>
      <c r="U84" t="s">
        <v>735</v>
      </c>
      <c r="V84" t="s">
        <v>736</v>
      </c>
      <c r="W84" t="s">
        <v>34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">
      <c r="A85" t="s">
        <v>834</v>
      </c>
      <c r="B85" t="s">
        <v>825</v>
      </c>
      <c r="C85">
        <v>8000</v>
      </c>
      <c r="D85" s="8">
        <v>44316</v>
      </c>
      <c r="E85" t="s">
        <v>56</v>
      </c>
      <c r="F85" t="s">
        <v>121</v>
      </c>
      <c r="J85" s="3">
        <v>0.85</v>
      </c>
      <c r="K85" s="3">
        <v>0.15</v>
      </c>
      <c r="L85" s="3"/>
      <c r="M85" s="3"/>
      <c r="N85" s="3"/>
      <c r="O85">
        <f>+$C85*J85</f>
        <v>6800</v>
      </c>
      <c r="P85">
        <f>+$C85*K85</f>
        <v>1200</v>
      </c>
      <c r="Q85">
        <f>+$C85*L85</f>
        <v>0</v>
      </c>
      <c r="R85">
        <f>+$C85*M85</f>
        <v>0</v>
      </c>
      <c r="S85">
        <f>+$C85*N85</f>
        <v>0</v>
      </c>
      <c r="T85" s="14">
        <f>+SUM(J85:N85)</f>
        <v>1</v>
      </c>
      <c r="U85" t="s">
        <v>835</v>
      </c>
      <c r="V85" t="s">
        <v>836</v>
      </c>
      <c r="W85" t="s">
        <v>34</v>
      </c>
      <c r="Y85">
        <v>11.47</v>
      </c>
      <c r="Z85">
        <v>9.7495000000000012</v>
      </c>
      <c r="AA85">
        <v>1.7205000000000001</v>
      </c>
      <c r="AB85">
        <v>0</v>
      </c>
      <c r="AC85">
        <v>0</v>
      </c>
      <c r="AD85">
        <v>0</v>
      </c>
    </row>
    <row r="86" spans="1:30" x14ac:dyDescent="0.2">
      <c r="A86" t="s">
        <v>254</v>
      </c>
      <c r="B86" t="s">
        <v>251</v>
      </c>
      <c r="C86">
        <v>2400</v>
      </c>
      <c r="D86" s="8">
        <v>44324</v>
      </c>
      <c r="E86" t="s">
        <v>144</v>
      </c>
      <c r="J86" s="3">
        <v>1</v>
      </c>
      <c r="K86" s="3"/>
      <c r="L86" s="3"/>
      <c r="M86" s="3"/>
      <c r="N86" s="3"/>
      <c r="O86">
        <f>+$C86*J86</f>
        <v>2400</v>
      </c>
      <c r="P86">
        <f>+$C86*K86</f>
        <v>0</v>
      </c>
      <c r="Q86">
        <f>+$C86*L86</f>
        <v>0</v>
      </c>
      <c r="R86">
        <f>+$C86*M86</f>
        <v>0</v>
      </c>
      <c r="S86">
        <f>+$C86*N86</f>
        <v>0</v>
      </c>
      <c r="T86" s="14">
        <f>+SUM(J86:N86)</f>
        <v>1</v>
      </c>
      <c r="U86" t="s">
        <v>255</v>
      </c>
      <c r="V86" t="s">
        <v>256</v>
      </c>
      <c r="W86" t="s">
        <v>34</v>
      </c>
      <c r="Y86">
        <v>3.0590000000000002</v>
      </c>
      <c r="Z86">
        <v>3.0590000000000002</v>
      </c>
      <c r="AA86">
        <v>0</v>
      </c>
      <c r="AB86">
        <v>0</v>
      </c>
      <c r="AC86">
        <v>0</v>
      </c>
      <c r="AD86">
        <v>0</v>
      </c>
    </row>
    <row r="87" spans="1:30" x14ac:dyDescent="0.2">
      <c r="A87" t="s">
        <v>423</v>
      </c>
      <c r="B87" t="s">
        <v>414</v>
      </c>
      <c r="C87">
        <v>6500</v>
      </c>
      <c r="D87" s="8">
        <v>44326</v>
      </c>
      <c r="E87" t="s">
        <v>144</v>
      </c>
      <c r="J87" s="3">
        <v>1</v>
      </c>
      <c r="K87" s="3"/>
      <c r="L87" s="3"/>
      <c r="M87" s="3"/>
      <c r="N87" s="3"/>
      <c r="O87">
        <f>+$C87*J87</f>
        <v>6500</v>
      </c>
      <c r="P87">
        <f>+$C87*K87</f>
        <v>0</v>
      </c>
      <c r="Q87">
        <f>+$C87*L87</f>
        <v>0</v>
      </c>
      <c r="R87">
        <f>+$C87*M87</f>
        <v>0</v>
      </c>
      <c r="S87">
        <f>+$C87*N87</f>
        <v>0</v>
      </c>
      <c r="T87" s="14">
        <f>+SUM(J87:N87)</f>
        <v>1</v>
      </c>
      <c r="U87" t="s">
        <v>424</v>
      </c>
      <c r="V87" t="s">
        <v>425</v>
      </c>
      <c r="W87" t="s">
        <v>34</v>
      </c>
      <c r="Y87">
        <v>8.6</v>
      </c>
      <c r="Z87">
        <v>8.6</v>
      </c>
      <c r="AA87">
        <v>0</v>
      </c>
      <c r="AB87">
        <v>0</v>
      </c>
      <c r="AC87">
        <v>0</v>
      </c>
      <c r="AD87">
        <v>0</v>
      </c>
    </row>
    <row r="88" spans="1:30" x14ac:dyDescent="0.2">
      <c r="A88" t="s">
        <v>64</v>
      </c>
      <c r="B88" t="s">
        <v>1249</v>
      </c>
      <c r="C88">
        <v>1600</v>
      </c>
      <c r="D88" s="8">
        <v>44328</v>
      </c>
      <c r="E88" t="s">
        <v>1252</v>
      </c>
      <c r="F88" t="s">
        <v>61</v>
      </c>
      <c r="J88" s="3">
        <v>0.9</v>
      </c>
      <c r="K88" s="3">
        <v>0.1</v>
      </c>
      <c r="L88" s="3"/>
      <c r="M88" s="3"/>
      <c r="N88" s="3"/>
      <c r="O88">
        <f>+$C88*J88</f>
        <v>1440</v>
      </c>
      <c r="P88">
        <f>+$C88*K88</f>
        <v>160</v>
      </c>
      <c r="Q88">
        <f>+$C88*L88</f>
        <v>0</v>
      </c>
      <c r="R88">
        <f>+$C88*M88</f>
        <v>0</v>
      </c>
      <c r="S88">
        <f>+$C88*N88</f>
        <v>0</v>
      </c>
      <c r="T88" s="14">
        <f>+SUM(J88:N88)</f>
        <v>1</v>
      </c>
      <c r="U88" t="s">
        <v>65</v>
      </c>
      <c r="V88" t="s">
        <v>66</v>
      </c>
      <c r="W88" t="s">
        <v>34</v>
      </c>
      <c r="Y88">
        <v>1.83</v>
      </c>
      <c r="Z88">
        <v>1.647</v>
      </c>
      <c r="AA88">
        <v>0.18300000000000002</v>
      </c>
      <c r="AB88">
        <v>0</v>
      </c>
      <c r="AC88">
        <v>0</v>
      </c>
      <c r="AD88">
        <v>0</v>
      </c>
    </row>
    <row r="89" spans="1:30" x14ac:dyDescent="0.2">
      <c r="A89" t="s">
        <v>668</v>
      </c>
      <c r="B89" t="s">
        <v>660</v>
      </c>
      <c r="C89">
        <v>6250</v>
      </c>
      <c r="D89" s="8">
        <v>44328</v>
      </c>
      <c r="E89" t="s">
        <v>144</v>
      </c>
      <c r="F89" t="s">
        <v>61</v>
      </c>
      <c r="J89" s="3">
        <v>0.7</v>
      </c>
      <c r="K89" s="3">
        <v>0.3</v>
      </c>
      <c r="L89" s="3"/>
      <c r="M89" s="3"/>
      <c r="N89" s="3"/>
      <c r="O89">
        <f>+$C89*J89</f>
        <v>4375</v>
      </c>
      <c r="P89">
        <f>+$C89*K89</f>
        <v>1875</v>
      </c>
      <c r="Q89">
        <f>+$C89*L89</f>
        <v>0</v>
      </c>
      <c r="R89">
        <f>+$C89*M89</f>
        <v>0</v>
      </c>
      <c r="S89">
        <f>+$C89*N89</f>
        <v>0</v>
      </c>
      <c r="T89" s="14">
        <f>+SUM(J89:N89)</f>
        <v>1</v>
      </c>
      <c r="U89" t="s">
        <v>666</v>
      </c>
      <c r="V89" t="s">
        <v>667</v>
      </c>
      <c r="W89" t="s">
        <v>34</v>
      </c>
      <c r="Y89">
        <v>10.32</v>
      </c>
      <c r="Z89">
        <v>7.2239999999999993</v>
      </c>
      <c r="AA89">
        <v>3.0960000000000001</v>
      </c>
      <c r="AB89">
        <v>0</v>
      </c>
      <c r="AC89">
        <v>0</v>
      </c>
      <c r="AD89">
        <v>0</v>
      </c>
    </row>
    <row r="90" spans="1:30" x14ac:dyDescent="0.2">
      <c r="A90" t="s">
        <v>771</v>
      </c>
      <c r="B90" t="s">
        <v>768</v>
      </c>
      <c r="C90">
        <v>8000</v>
      </c>
      <c r="D90" s="8">
        <v>44328</v>
      </c>
      <c r="E90" t="s">
        <v>719</v>
      </c>
      <c r="F90" t="s">
        <v>144</v>
      </c>
      <c r="G90" t="s">
        <v>61</v>
      </c>
      <c r="H90" t="s">
        <v>1252</v>
      </c>
      <c r="J90" s="3">
        <v>0.25</v>
      </c>
      <c r="K90" s="3">
        <v>0.25</v>
      </c>
      <c r="L90" s="3">
        <v>0.25</v>
      </c>
      <c r="M90" s="3">
        <v>0.25</v>
      </c>
      <c r="N90" s="3"/>
      <c r="O90">
        <f>+$C90*J90</f>
        <v>2000</v>
      </c>
      <c r="P90">
        <f>+$C90*K90</f>
        <v>2000</v>
      </c>
      <c r="Q90">
        <f>+$C90*L90</f>
        <v>2000</v>
      </c>
      <c r="R90">
        <f>+$C90*M90</f>
        <v>2000</v>
      </c>
      <c r="S90">
        <f>+$C90*N90</f>
        <v>0</v>
      </c>
      <c r="T90" s="14">
        <f>+SUM(J90:N90)</f>
        <v>1</v>
      </c>
      <c r="U90" t="s">
        <v>772</v>
      </c>
      <c r="V90" t="s">
        <v>773</v>
      </c>
      <c r="W90" t="s">
        <v>34</v>
      </c>
      <c r="Y90">
        <v>11.47</v>
      </c>
      <c r="Z90">
        <v>2.8675000000000002</v>
      </c>
      <c r="AA90">
        <v>2.8675000000000002</v>
      </c>
      <c r="AB90">
        <v>2.8675000000000002</v>
      </c>
      <c r="AC90">
        <v>2.8675000000000002</v>
      </c>
      <c r="AD90">
        <v>0</v>
      </c>
    </row>
    <row r="91" spans="1:30" x14ac:dyDescent="0.2">
      <c r="A91" t="s">
        <v>180</v>
      </c>
      <c r="B91" t="s">
        <v>174</v>
      </c>
      <c r="D91" s="8">
        <v>44331</v>
      </c>
      <c r="E91" t="s">
        <v>144</v>
      </c>
      <c r="F91" s="5" t="s">
        <v>98</v>
      </c>
      <c r="G91" t="s">
        <v>61</v>
      </c>
      <c r="J91" s="3">
        <v>0.6</v>
      </c>
      <c r="K91" s="3">
        <v>0.2</v>
      </c>
      <c r="L91" s="3">
        <v>0.2</v>
      </c>
      <c r="M91" s="3"/>
      <c r="N91" s="3"/>
      <c r="O91">
        <f>+$C91*J91</f>
        <v>0</v>
      </c>
      <c r="P91">
        <f>+$C91*K91</f>
        <v>0</v>
      </c>
      <c r="Q91">
        <f>+$C91*L91</f>
        <v>0</v>
      </c>
      <c r="R91">
        <f>+$C91*M91</f>
        <v>0</v>
      </c>
      <c r="S91">
        <f>+$C91*N91</f>
        <v>0</v>
      </c>
      <c r="T91" s="14">
        <f>+SUM(J91:N91)</f>
        <v>1</v>
      </c>
      <c r="U91" t="s">
        <v>181</v>
      </c>
      <c r="V91" t="s">
        <v>182</v>
      </c>
      <c r="W91" t="s">
        <v>101</v>
      </c>
      <c r="Y91">
        <v>9.18</v>
      </c>
      <c r="Z91">
        <v>5.508</v>
      </c>
      <c r="AA91">
        <v>1.8360000000000001</v>
      </c>
      <c r="AB91">
        <v>1.8360000000000001</v>
      </c>
      <c r="AC91">
        <v>0</v>
      </c>
      <c r="AD91">
        <v>0</v>
      </c>
    </row>
    <row r="92" spans="1:30" x14ac:dyDescent="0.2">
      <c r="A92" t="s">
        <v>177</v>
      </c>
      <c r="B92" t="s">
        <v>174</v>
      </c>
      <c r="C92">
        <v>6400</v>
      </c>
      <c r="D92" s="8">
        <v>44331</v>
      </c>
      <c r="E92" t="s">
        <v>144</v>
      </c>
      <c r="F92" s="5" t="s">
        <v>98</v>
      </c>
      <c r="G92" t="s">
        <v>61</v>
      </c>
      <c r="J92" s="3">
        <v>0.6</v>
      </c>
      <c r="K92" s="3">
        <v>0.2</v>
      </c>
      <c r="L92" s="3">
        <v>0.2</v>
      </c>
      <c r="M92" s="3"/>
      <c r="N92" s="3"/>
      <c r="O92">
        <f>+$C92*J92</f>
        <v>3840</v>
      </c>
      <c r="P92">
        <f>+$C92*K92</f>
        <v>1280</v>
      </c>
      <c r="Q92">
        <f>+$C92*L92</f>
        <v>1280</v>
      </c>
      <c r="R92">
        <f>+$C92*M92</f>
        <v>0</v>
      </c>
      <c r="S92">
        <f>+$C92*N92</f>
        <v>0</v>
      </c>
      <c r="T92" s="14">
        <f>+SUM(J92:N92)</f>
        <v>1</v>
      </c>
      <c r="U92" t="s">
        <v>178</v>
      </c>
      <c r="V92" t="s">
        <v>179</v>
      </c>
      <c r="W92" t="s">
        <v>34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">
      <c r="A93" t="s">
        <v>245</v>
      </c>
      <c r="B93" t="s">
        <v>235</v>
      </c>
      <c r="C93">
        <v>8000</v>
      </c>
      <c r="D93" s="8">
        <v>44332</v>
      </c>
      <c r="E93" t="s">
        <v>144</v>
      </c>
      <c r="F93" t="s">
        <v>61</v>
      </c>
      <c r="J93" s="3">
        <v>0.8</v>
      </c>
      <c r="K93" s="3">
        <v>0.2</v>
      </c>
      <c r="L93" s="3"/>
      <c r="M93" s="3"/>
      <c r="N93" s="3"/>
      <c r="O93">
        <f>+$C93*J93</f>
        <v>6400</v>
      </c>
      <c r="P93">
        <f>+$C93*K93</f>
        <v>1600</v>
      </c>
      <c r="Q93">
        <f>+$C93*L93</f>
        <v>0</v>
      </c>
      <c r="R93">
        <f>+$C93*M93</f>
        <v>0</v>
      </c>
      <c r="S93">
        <f>+$C93*N93</f>
        <v>0</v>
      </c>
      <c r="T93" s="14">
        <f>+SUM(J93:N93)</f>
        <v>1</v>
      </c>
      <c r="U93" t="s">
        <v>243</v>
      </c>
      <c r="V93" t="s">
        <v>244</v>
      </c>
      <c r="W93" t="s">
        <v>34</v>
      </c>
      <c r="Y93">
        <v>11.47</v>
      </c>
      <c r="Z93">
        <v>9.1760000000000002</v>
      </c>
      <c r="AA93">
        <v>2.294</v>
      </c>
      <c r="AB93">
        <v>0</v>
      </c>
      <c r="AC93">
        <v>0</v>
      </c>
      <c r="AD93">
        <v>0</v>
      </c>
    </row>
    <row r="94" spans="1:30" x14ac:dyDescent="0.2">
      <c r="A94" t="s">
        <v>500</v>
      </c>
      <c r="B94" t="s">
        <v>1255</v>
      </c>
      <c r="C94">
        <v>7000</v>
      </c>
      <c r="D94" s="8">
        <v>44334</v>
      </c>
      <c r="E94" s="5" t="s">
        <v>121</v>
      </c>
      <c r="F94" s="5" t="s">
        <v>1252</v>
      </c>
      <c r="G94" t="s">
        <v>1470</v>
      </c>
      <c r="J94" s="3">
        <v>0.7</v>
      </c>
      <c r="K94" s="3">
        <v>0.2</v>
      </c>
      <c r="L94" s="3">
        <v>0.1</v>
      </c>
      <c r="M94" s="3"/>
      <c r="N94" s="3"/>
      <c r="O94">
        <f>+$C94*J94</f>
        <v>4900</v>
      </c>
      <c r="P94">
        <f>+$C94*K94</f>
        <v>1400</v>
      </c>
      <c r="Q94">
        <f>+$C94*L94</f>
        <v>700</v>
      </c>
      <c r="R94">
        <f>+$C94*M94</f>
        <v>0</v>
      </c>
      <c r="S94">
        <f>+$C94*N94</f>
        <v>0</v>
      </c>
      <c r="T94" s="14">
        <f>+SUM(J94:N94)</f>
        <v>0.99999999999999989</v>
      </c>
      <c r="U94" t="s">
        <v>501</v>
      </c>
      <c r="V94" t="s">
        <v>502</v>
      </c>
      <c r="W94" t="s">
        <v>34</v>
      </c>
      <c r="Y94">
        <v>9.56</v>
      </c>
      <c r="Z94">
        <v>6.6920000000000002</v>
      </c>
      <c r="AA94">
        <v>1.9120000000000001</v>
      </c>
      <c r="AB94">
        <v>0.95600000000000007</v>
      </c>
      <c r="AC94">
        <v>0</v>
      </c>
      <c r="AD94">
        <v>0</v>
      </c>
    </row>
    <row r="95" spans="1:30" x14ac:dyDescent="0.2">
      <c r="A95" t="s">
        <v>264</v>
      </c>
      <c r="B95" t="s">
        <v>1453</v>
      </c>
      <c r="C95">
        <v>2400</v>
      </c>
      <c r="D95" s="8">
        <v>44334</v>
      </c>
      <c r="E95" t="s">
        <v>61</v>
      </c>
      <c r="F95" t="s">
        <v>208</v>
      </c>
      <c r="G95" s="5" t="s">
        <v>98</v>
      </c>
      <c r="J95" s="3">
        <v>0.5</v>
      </c>
      <c r="K95" s="3">
        <v>0.5</v>
      </c>
      <c r="L95" s="3"/>
      <c r="M95" s="3"/>
      <c r="N95" s="3"/>
      <c r="O95">
        <f>+$C95*J95</f>
        <v>1200</v>
      </c>
      <c r="P95">
        <f>+$C95*K95</f>
        <v>1200</v>
      </c>
      <c r="Q95">
        <f>+$C95*L95</f>
        <v>0</v>
      </c>
      <c r="R95">
        <f>+$C95*M95</f>
        <v>0</v>
      </c>
      <c r="S95">
        <f>+$C95*N95</f>
        <v>0</v>
      </c>
      <c r="T95" s="14">
        <f>+SUM(J95:N95)</f>
        <v>1</v>
      </c>
      <c r="U95" t="s">
        <v>265</v>
      </c>
      <c r="V95" t="s">
        <v>266</v>
      </c>
      <c r="W95" t="s">
        <v>34</v>
      </c>
      <c r="Y95">
        <v>6.6920000000000002</v>
      </c>
      <c r="Z95">
        <v>3.3460000000000001</v>
      </c>
      <c r="AA95">
        <v>3.3460000000000001</v>
      </c>
      <c r="AB95">
        <v>0</v>
      </c>
      <c r="AC95">
        <v>0</v>
      </c>
      <c r="AD95">
        <v>0</v>
      </c>
    </row>
    <row r="96" spans="1:30" x14ac:dyDescent="0.2">
      <c r="A96" t="s">
        <v>385</v>
      </c>
      <c r="B96" t="s">
        <v>1253</v>
      </c>
      <c r="C96">
        <v>4000</v>
      </c>
      <c r="D96" s="8">
        <v>44338</v>
      </c>
      <c r="E96" t="s">
        <v>31</v>
      </c>
      <c r="J96" s="3">
        <v>1</v>
      </c>
      <c r="K96" s="3"/>
      <c r="L96" s="3"/>
      <c r="M96" s="3"/>
      <c r="N96" s="3"/>
      <c r="O96">
        <f>+$C96*J96</f>
        <v>4000</v>
      </c>
      <c r="P96">
        <f>+$C96*K96</f>
        <v>0</v>
      </c>
      <c r="Q96">
        <f>+$C96*L96</f>
        <v>0</v>
      </c>
      <c r="R96">
        <f>+$C96*M96</f>
        <v>0</v>
      </c>
      <c r="S96">
        <f>+$C96*N96</f>
        <v>0</v>
      </c>
      <c r="T96" s="14">
        <f>+SUM(J96:N96)</f>
        <v>1</v>
      </c>
      <c r="U96" t="s">
        <v>386</v>
      </c>
      <c r="V96" t="s">
        <v>387</v>
      </c>
      <c r="W96" t="s">
        <v>34</v>
      </c>
      <c r="Y96">
        <v>3.82</v>
      </c>
      <c r="Z96">
        <v>3.82</v>
      </c>
      <c r="AA96">
        <v>0</v>
      </c>
      <c r="AB96">
        <v>0</v>
      </c>
      <c r="AC96">
        <v>0</v>
      </c>
      <c r="AD96">
        <v>0</v>
      </c>
    </row>
    <row r="97" spans="1:30" x14ac:dyDescent="0.2">
      <c r="A97" t="s">
        <v>741</v>
      </c>
      <c r="B97" t="s">
        <v>1455</v>
      </c>
      <c r="D97" s="8">
        <v>44340</v>
      </c>
      <c r="E97" t="s">
        <v>1470</v>
      </c>
      <c r="F97" t="s">
        <v>50</v>
      </c>
      <c r="G97" s="5" t="s">
        <v>121</v>
      </c>
      <c r="H97" t="s">
        <v>61</v>
      </c>
      <c r="I97" t="s">
        <v>98</v>
      </c>
      <c r="J97" s="3">
        <v>0.6</v>
      </c>
      <c r="K97" s="3">
        <v>0.15</v>
      </c>
      <c r="L97" s="3">
        <v>0.1</v>
      </c>
      <c r="M97" s="3">
        <v>0.1</v>
      </c>
      <c r="N97" s="3">
        <v>0.05</v>
      </c>
      <c r="O97">
        <f>+$C97*J97</f>
        <v>0</v>
      </c>
      <c r="P97">
        <f>+$C97*K97</f>
        <v>0</v>
      </c>
      <c r="Q97">
        <f>+$C97*L97</f>
        <v>0</v>
      </c>
      <c r="R97">
        <f>+$C97*M97</f>
        <v>0</v>
      </c>
      <c r="S97">
        <f>+$C97*N97</f>
        <v>0</v>
      </c>
      <c r="T97" s="14">
        <f>+SUM(J97:N97)</f>
        <v>1</v>
      </c>
      <c r="U97" t="s">
        <v>728</v>
      </c>
      <c r="V97" t="s">
        <v>729</v>
      </c>
      <c r="W97" t="s">
        <v>101</v>
      </c>
      <c r="Y97">
        <v>10.39</v>
      </c>
      <c r="Z97">
        <v>6.234</v>
      </c>
      <c r="AA97">
        <v>1.5585</v>
      </c>
      <c r="AB97">
        <v>1.0390000000000001</v>
      </c>
      <c r="AC97">
        <v>1.0390000000000001</v>
      </c>
      <c r="AD97">
        <v>0.51950000000000007</v>
      </c>
    </row>
    <row r="98" spans="1:30" x14ac:dyDescent="0.2">
      <c r="A98" t="s">
        <v>738</v>
      </c>
      <c r="B98" t="s">
        <v>1455</v>
      </c>
      <c r="C98">
        <v>6880</v>
      </c>
      <c r="D98" s="8">
        <v>44340</v>
      </c>
      <c r="E98" t="s">
        <v>1470</v>
      </c>
      <c r="F98" t="s">
        <v>50</v>
      </c>
      <c r="G98" s="5" t="s">
        <v>121</v>
      </c>
      <c r="H98" t="s">
        <v>61</v>
      </c>
      <c r="I98" t="s">
        <v>98</v>
      </c>
      <c r="J98" s="3">
        <v>0.6</v>
      </c>
      <c r="K98" s="3">
        <v>0.15</v>
      </c>
      <c r="L98" s="3">
        <v>0.1</v>
      </c>
      <c r="M98" s="3">
        <v>0.1</v>
      </c>
      <c r="N98" s="3">
        <v>0.05</v>
      </c>
      <c r="O98">
        <f>+$C98*J98</f>
        <v>4128</v>
      </c>
      <c r="P98">
        <f>+$C98*K98</f>
        <v>1032</v>
      </c>
      <c r="Q98">
        <f>+$C98*L98</f>
        <v>688</v>
      </c>
      <c r="R98">
        <f>+$C98*M98</f>
        <v>688</v>
      </c>
      <c r="S98">
        <f>+$C98*N98</f>
        <v>344</v>
      </c>
      <c r="T98" s="14">
        <f>+SUM(J98:N98)</f>
        <v>1</v>
      </c>
      <c r="U98" t="s">
        <v>739</v>
      </c>
      <c r="V98" t="s">
        <v>740</v>
      </c>
      <c r="W98" t="s">
        <v>34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">
      <c r="A99" t="s">
        <v>347</v>
      </c>
      <c r="B99" t="s">
        <v>1254</v>
      </c>
      <c r="C99">
        <v>8000</v>
      </c>
      <c r="D99" s="8">
        <v>44342</v>
      </c>
      <c r="E99" t="s">
        <v>56</v>
      </c>
      <c r="J99" s="3">
        <v>1</v>
      </c>
      <c r="K99" s="3"/>
      <c r="L99" s="3"/>
      <c r="M99" s="3"/>
      <c r="N99" s="3"/>
      <c r="O99">
        <f>+$C99*J99</f>
        <v>8000</v>
      </c>
      <c r="P99">
        <f>+$C99*K99</f>
        <v>0</v>
      </c>
      <c r="Q99">
        <f>+$C99*L99</f>
        <v>0</v>
      </c>
      <c r="R99">
        <f>+$C99*M99</f>
        <v>0</v>
      </c>
      <c r="S99">
        <f>+$C99*N99</f>
        <v>0</v>
      </c>
      <c r="T99" s="14">
        <f>+SUM(J99:N99)</f>
        <v>1</v>
      </c>
      <c r="U99" t="s">
        <v>348</v>
      </c>
      <c r="V99" t="s">
        <v>349</v>
      </c>
      <c r="W99" t="s">
        <v>34</v>
      </c>
      <c r="Y99">
        <v>11.47</v>
      </c>
      <c r="Z99">
        <v>11.47</v>
      </c>
      <c r="AA99">
        <v>0</v>
      </c>
      <c r="AB99">
        <v>0</v>
      </c>
      <c r="AC99">
        <v>0</v>
      </c>
      <c r="AD99">
        <v>0</v>
      </c>
    </row>
    <row r="100" spans="1:30" x14ac:dyDescent="0.2">
      <c r="A100" t="s">
        <v>610</v>
      </c>
      <c r="B100" t="s">
        <v>606</v>
      </c>
      <c r="C100">
        <v>3200</v>
      </c>
      <c r="D100" s="8">
        <v>44342</v>
      </c>
      <c r="E100" t="s">
        <v>1470</v>
      </c>
      <c r="F100" t="s">
        <v>121</v>
      </c>
      <c r="G100" t="s">
        <v>61</v>
      </c>
      <c r="J100" s="3">
        <v>0.8</v>
      </c>
      <c r="K100" s="3">
        <v>0.1</v>
      </c>
      <c r="L100" s="3">
        <v>0.1</v>
      </c>
      <c r="M100" s="3"/>
      <c r="N100" s="3"/>
      <c r="O100">
        <f>+$C100*J100</f>
        <v>2560</v>
      </c>
      <c r="P100">
        <f>+$C100*K100</f>
        <v>320</v>
      </c>
      <c r="Q100">
        <f>+$C100*L100</f>
        <v>320</v>
      </c>
      <c r="R100">
        <f>+$C100*M100</f>
        <v>0</v>
      </c>
      <c r="S100">
        <f>+$C100*N100</f>
        <v>0</v>
      </c>
      <c r="T100" s="14">
        <f>+SUM(J100:N100)</f>
        <v>1</v>
      </c>
      <c r="U100" t="s">
        <v>611</v>
      </c>
      <c r="V100" t="s">
        <v>612</v>
      </c>
      <c r="W100" t="s">
        <v>34</v>
      </c>
      <c r="Y100">
        <v>3.8239999999999998</v>
      </c>
      <c r="Z100">
        <v>3.0592000000000001</v>
      </c>
      <c r="AA100">
        <v>0.38240000000000002</v>
      </c>
      <c r="AB100">
        <v>0.38240000000000002</v>
      </c>
      <c r="AC100">
        <v>0</v>
      </c>
      <c r="AD100">
        <v>0</v>
      </c>
    </row>
    <row r="101" spans="1:30" x14ac:dyDescent="0.2">
      <c r="A101" t="s">
        <v>142</v>
      </c>
      <c r="B101" t="s">
        <v>143</v>
      </c>
      <c r="C101">
        <v>1500</v>
      </c>
      <c r="D101" s="8">
        <v>44343</v>
      </c>
      <c r="E101" s="5" t="s">
        <v>121</v>
      </c>
      <c r="F101" t="s">
        <v>144</v>
      </c>
      <c r="J101" s="3">
        <v>0.65</v>
      </c>
      <c r="K101" s="3">
        <v>0.35</v>
      </c>
      <c r="L101" s="3"/>
      <c r="M101" s="3"/>
      <c r="N101" s="3"/>
      <c r="O101">
        <f>+$C101*J101</f>
        <v>975</v>
      </c>
      <c r="P101">
        <f>+$C101*K101</f>
        <v>525</v>
      </c>
      <c r="Q101">
        <f>+$C101*L101</f>
        <v>0</v>
      </c>
      <c r="R101">
        <f>+$C101*M101</f>
        <v>0</v>
      </c>
      <c r="S101">
        <f>+$C101*N101</f>
        <v>0</v>
      </c>
      <c r="T101" s="14">
        <f>+SUM(J101:N101)</f>
        <v>1</v>
      </c>
      <c r="U101" t="s">
        <v>145</v>
      </c>
      <c r="V101" t="s">
        <v>146</v>
      </c>
      <c r="W101" t="s">
        <v>34</v>
      </c>
      <c r="Y101">
        <v>1.909</v>
      </c>
      <c r="Z101">
        <v>1.24085</v>
      </c>
      <c r="AA101">
        <v>0.66815000000000002</v>
      </c>
      <c r="AB101">
        <v>0</v>
      </c>
      <c r="AC101">
        <v>0</v>
      </c>
      <c r="AD101">
        <v>0</v>
      </c>
    </row>
    <row r="102" spans="1:30" x14ac:dyDescent="0.2">
      <c r="A102" t="s">
        <v>44</v>
      </c>
      <c r="B102" t="s">
        <v>30</v>
      </c>
      <c r="C102">
        <v>7000</v>
      </c>
      <c r="D102" s="8">
        <v>44346</v>
      </c>
      <c r="E102" t="s">
        <v>31</v>
      </c>
      <c r="J102" s="3">
        <v>1</v>
      </c>
      <c r="K102" s="3"/>
      <c r="L102" s="3"/>
      <c r="M102" s="3"/>
      <c r="N102" s="3"/>
      <c r="O102">
        <f>+$C102*J102</f>
        <v>7000</v>
      </c>
      <c r="P102">
        <f>+$C102*K102</f>
        <v>0</v>
      </c>
      <c r="Q102">
        <f>+$C102*L102</f>
        <v>0</v>
      </c>
      <c r="R102">
        <f>+$C102*M102</f>
        <v>0</v>
      </c>
      <c r="S102">
        <f>+$C102*N102</f>
        <v>0</v>
      </c>
      <c r="T102" s="14">
        <f>+SUM(J102:N102)</f>
        <v>1</v>
      </c>
      <c r="U102" t="s">
        <v>42</v>
      </c>
      <c r="V102" t="s">
        <v>43</v>
      </c>
      <c r="W102" t="s">
        <v>34</v>
      </c>
      <c r="Y102">
        <v>4.91</v>
      </c>
      <c r="Z102">
        <v>4.91</v>
      </c>
      <c r="AA102">
        <v>0</v>
      </c>
      <c r="AB102">
        <v>0</v>
      </c>
      <c r="AC102">
        <v>0</v>
      </c>
      <c r="AD102">
        <v>0</v>
      </c>
    </row>
    <row r="103" spans="1:30" x14ac:dyDescent="0.2">
      <c r="A103" t="s">
        <v>111</v>
      </c>
      <c r="B103" t="s">
        <v>1250</v>
      </c>
      <c r="C103">
        <v>6000</v>
      </c>
      <c r="D103" s="8">
        <v>44346</v>
      </c>
      <c r="E103" t="s">
        <v>51</v>
      </c>
      <c r="F103" t="s">
        <v>61</v>
      </c>
      <c r="G103" s="5" t="s">
        <v>98</v>
      </c>
      <c r="J103" s="3">
        <v>0.8</v>
      </c>
      <c r="K103" s="3">
        <v>0.1</v>
      </c>
      <c r="L103" s="3">
        <v>0.1</v>
      </c>
      <c r="M103" s="3"/>
      <c r="N103" s="3"/>
      <c r="O103">
        <f>+$C103*J103</f>
        <v>4800</v>
      </c>
      <c r="P103">
        <f>+$C103*K103</f>
        <v>600</v>
      </c>
      <c r="Q103">
        <f>+$C103*L103</f>
        <v>600</v>
      </c>
      <c r="R103">
        <f>+$C103*M103</f>
        <v>0</v>
      </c>
      <c r="S103">
        <f>+$C103*N103</f>
        <v>0</v>
      </c>
      <c r="T103" s="14">
        <f>+SUM(J103:N103)</f>
        <v>1</v>
      </c>
      <c r="U103" t="s">
        <v>109</v>
      </c>
      <c r="V103" t="s">
        <v>110</v>
      </c>
      <c r="W103" t="s">
        <v>34</v>
      </c>
      <c r="Y103">
        <v>8.6</v>
      </c>
      <c r="Z103">
        <v>6.88</v>
      </c>
      <c r="AA103">
        <v>0.86</v>
      </c>
      <c r="AB103">
        <v>0.86</v>
      </c>
      <c r="AC103">
        <v>0</v>
      </c>
      <c r="AD103">
        <v>0</v>
      </c>
    </row>
    <row r="104" spans="1:30" x14ac:dyDescent="0.2">
      <c r="A104" t="s">
        <v>808</v>
      </c>
      <c r="B104" t="s">
        <v>1487</v>
      </c>
      <c r="C104">
        <v>4370</v>
      </c>
      <c r="D104" s="8">
        <v>44346</v>
      </c>
      <c r="E104" t="s">
        <v>56</v>
      </c>
      <c r="F104" s="5" t="s">
        <v>98</v>
      </c>
      <c r="J104" s="3">
        <v>0.7</v>
      </c>
      <c r="K104" s="3">
        <v>0.3</v>
      </c>
      <c r="L104" s="3"/>
      <c r="M104" s="3"/>
      <c r="N104" s="3"/>
      <c r="O104">
        <f>+$C104*J104</f>
        <v>3059</v>
      </c>
      <c r="P104">
        <f>+$C104*K104</f>
        <v>1311</v>
      </c>
      <c r="Q104">
        <f>+$C104*L104</f>
        <v>0</v>
      </c>
      <c r="R104">
        <f>+$C104*M104</f>
        <v>0</v>
      </c>
      <c r="S104">
        <f>+$C104*N104</f>
        <v>0</v>
      </c>
      <c r="T104" s="14">
        <f>+SUM(J104:N104)</f>
        <v>1</v>
      </c>
      <c r="U104" t="s">
        <v>809</v>
      </c>
      <c r="V104" t="s">
        <v>810</v>
      </c>
      <c r="W104" t="s">
        <v>34</v>
      </c>
      <c r="Y104">
        <v>5.98</v>
      </c>
      <c r="Z104">
        <v>4.1859999999999999</v>
      </c>
      <c r="AA104">
        <v>1.794</v>
      </c>
      <c r="AB104">
        <v>0</v>
      </c>
      <c r="AC104">
        <v>0</v>
      </c>
      <c r="AD104">
        <v>0</v>
      </c>
    </row>
    <row r="105" spans="1:30" x14ac:dyDescent="0.2">
      <c r="A105" t="s">
        <v>447</v>
      </c>
      <c r="B105" t="s">
        <v>1454</v>
      </c>
      <c r="C105">
        <v>8000</v>
      </c>
      <c r="D105" s="8">
        <v>44346</v>
      </c>
      <c r="E105" t="s">
        <v>98</v>
      </c>
      <c r="F105" s="5" t="s">
        <v>56</v>
      </c>
      <c r="G105" t="s">
        <v>61</v>
      </c>
      <c r="H105" t="s">
        <v>31</v>
      </c>
      <c r="I105" t="s">
        <v>121</v>
      </c>
      <c r="J105" s="3">
        <v>0.35</v>
      </c>
      <c r="K105" s="3">
        <v>0.25</v>
      </c>
      <c r="L105" s="3">
        <v>0.2</v>
      </c>
      <c r="M105" s="3">
        <v>0.1</v>
      </c>
      <c r="N105" s="3">
        <v>0.1</v>
      </c>
      <c r="O105">
        <f>+$C105*J105</f>
        <v>2800</v>
      </c>
      <c r="P105">
        <f>+$C105*K105</f>
        <v>2000</v>
      </c>
      <c r="Q105">
        <f>+$C105*L105</f>
        <v>1600</v>
      </c>
      <c r="R105">
        <f>+$C105*M105</f>
        <v>800</v>
      </c>
      <c r="S105">
        <f>+$C105*N105</f>
        <v>800</v>
      </c>
      <c r="T105" s="14">
        <f>+SUM(J105:N105)</f>
        <v>1</v>
      </c>
      <c r="U105" t="s">
        <v>448</v>
      </c>
      <c r="V105" t="s">
        <v>449</v>
      </c>
      <c r="W105" t="s">
        <v>34</v>
      </c>
      <c r="Y105">
        <v>11.47</v>
      </c>
      <c r="Z105">
        <v>4.0145</v>
      </c>
      <c r="AA105">
        <v>2.8675000000000002</v>
      </c>
      <c r="AB105">
        <v>2.294</v>
      </c>
      <c r="AC105">
        <v>1.147</v>
      </c>
      <c r="AD105">
        <v>1.147</v>
      </c>
    </row>
    <row r="106" spans="1:30" x14ac:dyDescent="0.2">
      <c r="A106" t="s">
        <v>565</v>
      </c>
      <c r="B106" t="s">
        <v>559</v>
      </c>
      <c r="C106">
        <v>6000</v>
      </c>
      <c r="D106" s="8">
        <v>44346</v>
      </c>
      <c r="E106" t="s">
        <v>31</v>
      </c>
      <c r="J106" s="3">
        <v>1</v>
      </c>
      <c r="K106" s="3"/>
      <c r="L106" s="3"/>
      <c r="M106" s="3"/>
      <c r="N106" s="3"/>
      <c r="O106">
        <f>+$C106*J106</f>
        <v>6000</v>
      </c>
      <c r="P106">
        <f>+$C106*K106</f>
        <v>0</v>
      </c>
      <c r="Q106">
        <f>+$C106*L106</f>
        <v>0</v>
      </c>
      <c r="R106">
        <f>+$C106*M106</f>
        <v>0</v>
      </c>
      <c r="S106">
        <f>+$C106*N106</f>
        <v>0</v>
      </c>
      <c r="T106" s="14">
        <f>+SUM(J106:N106)</f>
        <v>1</v>
      </c>
      <c r="U106" t="s">
        <v>560</v>
      </c>
      <c r="V106" t="s">
        <v>561</v>
      </c>
      <c r="W106" t="s">
        <v>34</v>
      </c>
      <c r="Y106">
        <v>8.6</v>
      </c>
      <c r="Z106">
        <v>8.6</v>
      </c>
      <c r="AA106">
        <v>0</v>
      </c>
      <c r="AB106">
        <v>0</v>
      </c>
      <c r="AC106">
        <v>0</v>
      </c>
      <c r="AD106">
        <v>0</v>
      </c>
    </row>
    <row r="107" spans="1:30" x14ac:dyDescent="0.2">
      <c r="A107" t="s">
        <v>573</v>
      </c>
      <c r="B107" t="s">
        <v>567</v>
      </c>
      <c r="C107">
        <v>5600</v>
      </c>
      <c r="D107" s="8">
        <v>44346</v>
      </c>
      <c r="E107" t="s">
        <v>1252</v>
      </c>
      <c r="F107" t="s">
        <v>61</v>
      </c>
      <c r="J107" s="3">
        <v>0.9</v>
      </c>
      <c r="K107" s="3">
        <v>0.1</v>
      </c>
      <c r="L107" s="3"/>
      <c r="M107" s="3"/>
      <c r="N107" s="3"/>
      <c r="O107">
        <f>+$C107*J107</f>
        <v>5040</v>
      </c>
      <c r="P107">
        <f>+$C107*K107</f>
        <v>560</v>
      </c>
      <c r="Q107">
        <f>+$C107*L107</f>
        <v>0</v>
      </c>
      <c r="R107">
        <f>+$C107*M107</f>
        <v>0</v>
      </c>
      <c r="S107">
        <f>+$C107*N107</f>
        <v>0</v>
      </c>
      <c r="T107" s="14">
        <f>+SUM(J107:N107)</f>
        <v>1</v>
      </c>
      <c r="U107" t="s">
        <v>574</v>
      </c>
      <c r="V107" t="s">
        <v>575</v>
      </c>
      <c r="W107" t="s">
        <v>34</v>
      </c>
      <c r="Y107">
        <v>7.6479999999999997</v>
      </c>
      <c r="Z107">
        <v>6.8831999999999995</v>
      </c>
      <c r="AA107">
        <v>0.76480000000000004</v>
      </c>
      <c r="AB107">
        <v>0</v>
      </c>
      <c r="AC107">
        <v>0</v>
      </c>
      <c r="AD107">
        <v>0</v>
      </c>
    </row>
    <row r="108" spans="1:30" x14ac:dyDescent="0.2">
      <c r="A108" t="s">
        <v>837</v>
      </c>
      <c r="B108" t="s">
        <v>825</v>
      </c>
      <c r="C108">
        <v>8000</v>
      </c>
      <c r="D108" s="8">
        <v>44346</v>
      </c>
      <c r="E108" t="s">
        <v>56</v>
      </c>
      <c r="F108" t="s">
        <v>121</v>
      </c>
      <c r="J108" s="3">
        <v>0.85</v>
      </c>
      <c r="K108" s="3">
        <v>0.15</v>
      </c>
      <c r="L108" s="3"/>
      <c r="M108" s="3"/>
      <c r="N108" s="3"/>
      <c r="O108">
        <f>+$C108*J108</f>
        <v>6800</v>
      </c>
      <c r="P108">
        <f>+$C108*K108</f>
        <v>1200</v>
      </c>
      <c r="Q108">
        <f>+$C108*L108</f>
        <v>0</v>
      </c>
      <c r="R108">
        <f>+$C108*M108</f>
        <v>0</v>
      </c>
      <c r="S108">
        <f>+$C108*N108</f>
        <v>0</v>
      </c>
      <c r="T108" s="14">
        <f>+SUM(J108:N108)</f>
        <v>1</v>
      </c>
      <c r="U108" t="s">
        <v>835</v>
      </c>
      <c r="V108" t="s">
        <v>836</v>
      </c>
      <c r="W108" t="s">
        <v>34</v>
      </c>
      <c r="Y108">
        <v>11.47</v>
      </c>
      <c r="Z108">
        <v>9.7495000000000012</v>
      </c>
      <c r="AA108">
        <v>1.7205000000000001</v>
      </c>
      <c r="AB108">
        <v>0</v>
      </c>
      <c r="AC108">
        <v>0</v>
      </c>
      <c r="AD108">
        <v>0</v>
      </c>
    </row>
    <row r="109" spans="1:30" x14ac:dyDescent="0.2">
      <c r="A109" t="s">
        <v>214</v>
      </c>
      <c r="B109" s="5" t="s">
        <v>1251</v>
      </c>
      <c r="C109">
        <v>7200</v>
      </c>
      <c r="D109" s="8">
        <v>44347</v>
      </c>
      <c r="E109" t="s">
        <v>61</v>
      </c>
      <c r="F109" t="s">
        <v>121</v>
      </c>
      <c r="G109" t="s">
        <v>1252</v>
      </c>
      <c r="H109" t="s">
        <v>208</v>
      </c>
      <c r="J109" s="3">
        <v>0.5</v>
      </c>
      <c r="K109" s="3">
        <v>0.2</v>
      </c>
      <c r="L109" s="3">
        <v>0.2</v>
      </c>
      <c r="M109" s="3">
        <v>0.1</v>
      </c>
      <c r="N109" s="3"/>
      <c r="O109">
        <f>+$C109*J109</f>
        <v>3600</v>
      </c>
      <c r="P109">
        <f>+$C109*K109</f>
        <v>1440</v>
      </c>
      <c r="Q109">
        <f>+$C109*L109</f>
        <v>1440</v>
      </c>
      <c r="R109">
        <f>+$C109*M109</f>
        <v>720</v>
      </c>
      <c r="S109">
        <f>+$C109*N109</f>
        <v>0</v>
      </c>
      <c r="T109" s="14">
        <f>+SUM(J109:N109)</f>
        <v>0.99999999999999989</v>
      </c>
      <c r="U109" t="s">
        <v>215</v>
      </c>
      <c r="V109" t="s">
        <v>216</v>
      </c>
      <c r="W109" t="s">
        <v>34</v>
      </c>
      <c r="Y109">
        <v>10.33</v>
      </c>
      <c r="Z109">
        <v>5.165</v>
      </c>
      <c r="AA109">
        <v>2.0660000000000003</v>
      </c>
      <c r="AB109">
        <v>2.0660000000000003</v>
      </c>
      <c r="AC109">
        <v>1.0330000000000001</v>
      </c>
      <c r="AD109">
        <v>0</v>
      </c>
    </row>
    <row r="110" spans="1:30" x14ac:dyDescent="0.2">
      <c r="A110" t="s">
        <v>308</v>
      </c>
      <c r="B110" t="s">
        <v>296</v>
      </c>
      <c r="C110">
        <v>5400</v>
      </c>
      <c r="D110" s="8">
        <v>44347</v>
      </c>
      <c r="E110" t="s">
        <v>144</v>
      </c>
      <c r="F110" t="s">
        <v>61</v>
      </c>
      <c r="J110" s="3">
        <v>0.95</v>
      </c>
      <c r="K110" s="3">
        <v>0.05</v>
      </c>
      <c r="L110" s="3"/>
      <c r="M110" s="3"/>
      <c r="N110" s="3"/>
      <c r="O110">
        <f>+$C110*J110</f>
        <v>5130</v>
      </c>
      <c r="P110">
        <f>+$C110*K110</f>
        <v>270</v>
      </c>
      <c r="Q110">
        <f>+$C110*L110</f>
        <v>0</v>
      </c>
      <c r="R110">
        <f>+$C110*M110</f>
        <v>0</v>
      </c>
      <c r="S110">
        <f>+$C110*N110</f>
        <v>0</v>
      </c>
      <c r="T110" s="14">
        <f>+SUM(J110:N110)</f>
        <v>1</v>
      </c>
      <c r="U110" t="s">
        <v>309</v>
      </c>
      <c r="V110" t="s">
        <v>310</v>
      </c>
      <c r="W110" t="s">
        <v>34</v>
      </c>
      <c r="Y110">
        <v>7.64</v>
      </c>
      <c r="Z110">
        <v>7.2579999999999991</v>
      </c>
      <c r="AA110">
        <v>0.38200000000000001</v>
      </c>
      <c r="AB110">
        <v>0</v>
      </c>
      <c r="AC110">
        <v>0</v>
      </c>
      <c r="AD110">
        <v>0</v>
      </c>
    </row>
    <row r="111" spans="1:30" x14ac:dyDescent="0.2">
      <c r="A111" t="s">
        <v>475</v>
      </c>
      <c r="B111" t="s">
        <v>463</v>
      </c>
      <c r="C111">
        <v>8000</v>
      </c>
      <c r="D111" s="8">
        <v>44347</v>
      </c>
      <c r="E111" t="s">
        <v>144</v>
      </c>
      <c r="J111" s="3">
        <v>1</v>
      </c>
      <c r="K111" s="3"/>
      <c r="L111" s="3"/>
      <c r="M111" s="3"/>
      <c r="N111" s="3"/>
      <c r="O111">
        <f>+$C111*J111</f>
        <v>8000</v>
      </c>
      <c r="P111">
        <f>+$C111*K111</f>
        <v>0</v>
      </c>
      <c r="Q111">
        <f>+$C111*L111</f>
        <v>0</v>
      </c>
      <c r="R111">
        <f>+$C111*M111</f>
        <v>0</v>
      </c>
      <c r="S111">
        <f>+$C111*N111</f>
        <v>0</v>
      </c>
      <c r="T111" s="14">
        <f>+SUM(J111:N111)</f>
        <v>1</v>
      </c>
      <c r="U111" t="s">
        <v>476</v>
      </c>
      <c r="V111" t="s">
        <v>477</v>
      </c>
      <c r="W111" t="s">
        <v>34</v>
      </c>
      <c r="Y111">
        <v>11.47</v>
      </c>
      <c r="Z111">
        <v>11.47</v>
      </c>
      <c r="AA111">
        <v>0</v>
      </c>
      <c r="AB111">
        <v>0</v>
      </c>
      <c r="AC111">
        <v>0</v>
      </c>
      <c r="AD111">
        <v>0</v>
      </c>
    </row>
    <row r="112" spans="1:30" x14ac:dyDescent="0.2">
      <c r="A112" t="s">
        <v>67</v>
      </c>
      <c r="B112" t="s">
        <v>1249</v>
      </c>
      <c r="C112">
        <v>1600</v>
      </c>
      <c r="D112" s="8">
        <v>44351</v>
      </c>
      <c r="E112" t="s">
        <v>1252</v>
      </c>
      <c r="F112" t="s">
        <v>61</v>
      </c>
      <c r="J112" s="3">
        <v>0.9</v>
      </c>
      <c r="K112" s="3">
        <v>0.1</v>
      </c>
      <c r="L112" s="3"/>
      <c r="M112" s="3"/>
      <c r="N112" s="3"/>
      <c r="O112">
        <f>+$C112*J112</f>
        <v>1440</v>
      </c>
      <c r="P112">
        <f>+$C112*K112</f>
        <v>160</v>
      </c>
      <c r="Q112">
        <f>+$C112*L112</f>
        <v>0</v>
      </c>
      <c r="R112">
        <f>+$C112*M112</f>
        <v>0</v>
      </c>
      <c r="S112">
        <f>+$C112*N112</f>
        <v>0</v>
      </c>
      <c r="T112" s="14">
        <f>+SUM(J112:N112)</f>
        <v>1</v>
      </c>
      <c r="U112" t="s">
        <v>68</v>
      </c>
      <c r="V112" t="s">
        <v>69</v>
      </c>
      <c r="W112" t="s">
        <v>34</v>
      </c>
      <c r="Y112">
        <v>1.83</v>
      </c>
      <c r="Z112">
        <v>1.647</v>
      </c>
      <c r="AA112">
        <v>0.18300000000000002</v>
      </c>
      <c r="AB112">
        <v>0</v>
      </c>
      <c r="AC112">
        <v>0</v>
      </c>
      <c r="AD112">
        <v>0</v>
      </c>
    </row>
    <row r="113" spans="1:30" x14ac:dyDescent="0.2">
      <c r="A113" t="s">
        <v>257</v>
      </c>
      <c r="B113" t="s">
        <v>251</v>
      </c>
      <c r="C113">
        <v>4000</v>
      </c>
      <c r="D113" s="8">
        <v>44355</v>
      </c>
      <c r="E113" t="s">
        <v>144</v>
      </c>
      <c r="J113" s="3">
        <v>1</v>
      </c>
      <c r="K113" s="3"/>
      <c r="L113" s="3"/>
      <c r="M113" s="3"/>
      <c r="N113" s="3"/>
      <c r="O113">
        <f>+$C113*J113</f>
        <v>4000</v>
      </c>
      <c r="P113">
        <f>+$C113*K113</f>
        <v>0</v>
      </c>
      <c r="Q113">
        <f>+$C113*L113</f>
        <v>0</v>
      </c>
      <c r="R113">
        <f>+$C113*M113</f>
        <v>0</v>
      </c>
      <c r="S113">
        <f>+$C113*N113</f>
        <v>0</v>
      </c>
      <c r="T113" s="14">
        <f>+SUM(J113:N113)</f>
        <v>1</v>
      </c>
      <c r="U113" t="s">
        <v>258</v>
      </c>
      <c r="V113" t="s">
        <v>259</v>
      </c>
      <c r="W113" t="s">
        <v>34</v>
      </c>
      <c r="Y113">
        <v>2.294</v>
      </c>
      <c r="Z113">
        <v>2.294</v>
      </c>
      <c r="AA113">
        <v>0</v>
      </c>
      <c r="AB113">
        <v>0</v>
      </c>
      <c r="AC113">
        <v>0</v>
      </c>
      <c r="AD113">
        <v>0</v>
      </c>
    </row>
    <row r="114" spans="1:30" x14ac:dyDescent="0.2">
      <c r="A114" t="s">
        <v>426</v>
      </c>
      <c r="B114" t="s">
        <v>414</v>
      </c>
      <c r="C114">
        <v>7000</v>
      </c>
      <c r="D114" s="8">
        <v>44358</v>
      </c>
      <c r="E114" t="s">
        <v>144</v>
      </c>
      <c r="J114" s="3">
        <v>1</v>
      </c>
      <c r="K114" s="3"/>
      <c r="L114" s="3"/>
      <c r="M114" s="3"/>
      <c r="N114" s="3"/>
      <c r="O114">
        <f>+$C114*J114</f>
        <v>7000</v>
      </c>
      <c r="P114">
        <f>+$C114*K114</f>
        <v>0</v>
      </c>
      <c r="Q114">
        <f>+$C114*L114</f>
        <v>0</v>
      </c>
      <c r="R114">
        <f>+$C114*M114</f>
        <v>0</v>
      </c>
      <c r="S114">
        <f>+$C114*N114</f>
        <v>0</v>
      </c>
      <c r="T114" s="14">
        <f>+SUM(J114:N114)</f>
        <v>1</v>
      </c>
      <c r="U114" t="s">
        <v>427</v>
      </c>
      <c r="V114" t="s">
        <v>428</v>
      </c>
      <c r="W114" t="s">
        <v>34</v>
      </c>
      <c r="Y114">
        <v>9.56</v>
      </c>
      <c r="Z114">
        <v>9.56</v>
      </c>
      <c r="AA114">
        <v>0</v>
      </c>
      <c r="AB114">
        <v>0</v>
      </c>
      <c r="AC114">
        <v>0</v>
      </c>
      <c r="AD114">
        <v>0</v>
      </c>
    </row>
    <row r="115" spans="1:30" x14ac:dyDescent="0.2">
      <c r="A115" t="s">
        <v>774</v>
      </c>
      <c r="B115" t="s">
        <v>768</v>
      </c>
      <c r="C115">
        <v>8000</v>
      </c>
      <c r="D115" s="8">
        <v>44359</v>
      </c>
      <c r="E115" t="s">
        <v>719</v>
      </c>
      <c r="F115" t="s">
        <v>144</v>
      </c>
      <c r="G115" t="s">
        <v>61</v>
      </c>
      <c r="H115" t="s">
        <v>1252</v>
      </c>
      <c r="J115" s="3">
        <v>0.25</v>
      </c>
      <c r="K115" s="3">
        <v>0.25</v>
      </c>
      <c r="L115" s="3">
        <v>0.25</v>
      </c>
      <c r="M115" s="3">
        <v>0.25</v>
      </c>
      <c r="N115" s="3"/>
      <c r="O115">
        <f>+$C115*J115</f>
        <v>2000</v>
      </c>
      <c r="P115">
        <f>+$C115*K115</f>
        <v>2000</v>
      </c>
      <c r="Q115">
        <f>+$C115*L115</f>
        <v>2000</v>
      </c>
      <c r="R115">
        <f>+$C115*M115</f>
        <v>2000</v>
      </c>
      <c r="S115">
        <f>+$C115*N115</f>
        <v>0</v>
      </c>
      <c r="T115" s="14">
        <f>+SUM(J115:N115)</f>
        <v>1</v>
      </c>
      <c r="U115" t="s">
        <v>775</v>
      </c>
      <c r="V115" t="s">
        <v>776</v>
      </c>
      <c r="W115" t="s">
        <v>34</v>
      </c>
      <c r="Y115">
        <v>11.47</v>
      </c>
      <c r="Z115">
        <v>2.8675000000000002</v>
      </c>
      <c r="AA115">
        <v>2.8675000000000002</v>
      </c>
      <c r="AB115">
        <v>2.8675000000000002</v>
      </c>
      <c r="AC115">
        <v>2.8675000000000002</v>
      </c>
      <c r="AD115">
        <v>0</v>
      </c>
    </row>
    <row r="116" spans="1:30" x14ac:dyDescent="0.2">
      <c r="A116" t="s">
        <v>503</v>
      </c>
      <c r="B116" t="s">
        <v>1255</v>
      </c>
      <c r="C116">
        <v>7000</v>
      </c>
      <c r="D116" s="8">
        <v>44362</v>
      </c>
      <c r="E116" s="5" t="s">
        <v>121</v>
      </c>
      <c r="F116" s="5" t="s">
        <v>1252</v>
      </c>
      <c r="G116" t="s">
        <v>1470</v>
      </c>
      <c r="J116" s="3">
        <v>0.7</v>
      </c>
      <c r="K116" s="3">
        <v>0.2</v>
      </c>
      <c r="L116" s="3">
        <v>0.1</v>
      </c>
      <c r="M116" s="3"/>
      <c r="N116" s="3"/>
      <c r="O116">
        <f>+$C116*J116</f>
        <v>4900</v>
      </c>
      <c r="P116">
        <f>+$C116*K116</f>
        <v>1400</v>
      </c>
      <c r="Q116">
        <f>+$C116*L116</f>
        <v>700</v>
      </c>
      <c r="R116">
        <f>+$C116*M116</f>
        <v>0</v>
      </c>
      <c r="S116">
        <f>+$C116*N116</f>
        <v>0</v>
      </c>
      <c r="T116" s="14">
        <f>+SUM(J116:N116)</f>
        <v>0.99999999999999989</v>
      </c>
      <c r="U116" t="s">
        <v>504</v>
      </c>
      <c r="V116" t="s">
        <v>505</v>
      </c>
      <c r="W116" t="s">
        <v>34</v>
      </c>
      <c r="Y116">
        <v>9.56</v>
      </c>
      <c r="Z116">
        <v>6.6920000000000002</v>
      </c>
      <c r="AA116">
        <v>1.9120000000000001</v>
      </c>
      <c r="AB116">
        <v>0.95600000000000007</v>
      </c>
      <c r="AC116">
        <v>0</v>
      </c>
      <c r="AD116">
        <v>0</v>
      </c>
    </row>
    <row r="117" spans="1:30" x14ac:dyDescent="0.2">
      <c r="A117" t="s">
        <v>186</v>
      </c>
      <c r="B117" t="s">
        <v>174</v>
      </c>
      <c r="D117" s="8">
        <v>44362</v>
      </c>
      <c r="E117" t="s">
        <v>144</v>
      </c>
      <c r="F117" s="5" t="s">
        <v>98</v>
      </c>
      <c r="G117" t="s">
        <v>61</v>
      </c>
      <c r="J117" s="3">
        <v>0.6</v>
      </c>
      <c r="K117" s="3">
        <v>0.2</v>
      </c>
      <c r="L117" s="3">
        <v>0.2</v>
      </c>
      <c r="M117" s="3"/>
      <c r="N117" s="3"/>
      <c r="O117">
        <f>+$C117*J117</f>
        <v>0</v>
      </c>
      <c r="P117">
        <f>+$C117*K117</f>
        <v>0</v>
      </c>
      <c r="Q117">
        <f>+$C117*L117</f>
        <v>0</v>
      </c>
      <c r="R117">
        <f>+$C117*M117</f>
        <v>0</v>
      </c>
      <c r="S117">
        <f>+$C117*N117</f>
        <v>0</v>
      </c>
      <c r="T117" s="14">
        <f>+SUM(J117:N117)</f>
        <v>1</v>
      </c>
      <c r="U117" t="s">
        <v>187</v>
      </c>
      <c r="V117" t="s">
        <v>188</v>
      </c>
      <c r="Y117">
        <v>9.18</v>
      </c>
      <c r="Z117">
        <v>5.508</v>
      </c>
      <c r="AA117">
        <v>1.8360000000000001</v>
      </c>
      <c r="AB117">
        <v>1.8360000000000001</v>
      </c>
      <c r="AC117">
        <v>0</v>
      </c>
      <c r="AD117">
        <v>0</v>
      </c>
    </row>
    <row r="118" spans="1:30" x14ac:dyDescent="0.2">
      <c r="A118" t="s">
        <v>183</v>
      </c>
      <c r="B118" t="s">
        <v>174</v>
      </c>
      <c r="C118">
        <v>6400</v>
      </c>
      <c r="D118" s="8">
        <v>44362</v>
      </c>
      <c r="E118" t="s">
        <v>144</v>
      </c>
      <c r="F118" s="5" t="s">
        <v>98</v>
      </c>
      <c r="G118" t="s">
        <v>61</v>
      </c>
      <c r="J118" s="3">
        <v>0.6</v>
      </c>
      <c r="K118" s="3">
        <v>0.2</v>
      </c>
      <c r="L118" s="3">
        <v>0.2</v>
      </c>
      <c r="M118" s="3"/>
      <c r="N118" s="3"/>
      <c r="O118">
        <f>+$C118*J118</f>
        <v>3840</v>
      </c>
      <c r="P118">
        <f>+$C118*K118</f>
        <v>1280</v>
      </c>
      <c r="Q118">
        <f>+$C118*L118</f>
        <v>1280</v>
      </c>
      <c r="R118">
        <f>+$C118*M118</f>
        <v>0</v>
      </c>
      <c r="S118">
        <f>+$C118*N118</f>
        <v>0</v>
      </c>
      <c r="T118" s="14">
        <f>+SUM(J118:N118)</f>
        <v>1</v>
      </c>
      <c r="U118" t="s">
        <v>184</v>
      </c>
      <c r="V118" t="s">
        <v>185</v>
      </c>
      <c r="W118" t="s">
        <v>101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">
      <c r="A119" t="s">
        <v>246</v>
      </c>
      <c r="B119" t="s">
        <v>235</v>
      </c>
      <c r="C119">
        <v>7000</v>
      </c>
      <c r="D119" s="8">
        <v>44363</v>
      </c>
      <c r="E119" t="s">
        <v>144</v>
      </c>
      <c r="F119" t="s">
        <v>61</v>
      </c>
      <c r="J119" s="3">
        <v>0.8</v>
      </c>
      <c r="K119" s="3">
        <v>0.2</v>
      </c>
      <c r="L119" s="3"/>
      <c r="M119" s="3"/>
      <c r="N119" s="3"/>
      <c r="O119">
        <f>+$C119*J119</f>
        <v>5600</v>
      </c>
      <c r="P119">
        <f>+$C119*K119</f>
        <v>1400</v>
      </c>
      <c r="Q119">
        <f>+$C119*L119</f>
        <v>0</v>
      </c>
      <c r="R119">
        <f>+$C119*M119</f>
        <v>0</v>
      </c>
      <c r="S119">
        <f>+$C119*N119</f>
        <v>0</v>
      </c>
      <c r="T119" s="14">
        <f>+SUM(J119:N119)</f>
        <v>1</v>
      </c>
      <c r="U119" t="s">
        <v>247</v>
      </c>
      <c r="V119" t="s">
        <v>248</v>
      </c>
      <c r="W119" t="s">
        <v>34</v>
      </c>
      <c r="Y119">
        <v>11.47</v>
      </c>
      <c r="Z119">
        <v>9.1760000000000002</v>
      </c>
      <c r="AA119">
        <v>2.294</v>
      </c>
      <c r="AB119">
        <v>0</v>
      </c>
      <c r="AC119">
        <v>0</v>
      </c>
      <c r="AD119">
        <v>0</v>
      </c>
    </row>
    <row r="120" spans="1:30" x14ac:dyDescent="0.2">
      <c r="A120" t="s">
        <v>669</v>
      </c>
      <c r="B120" t="s">
        <v>670</v>
      </c>
      <c r="C120">
        <v>750</v>
      </c>
      <c r="D120" s="8">
        <v>44363</v>
      </c>
      <c r="E120" t="s">
        <v>31</v>
      </c>
      <c r="J120" s="3">
        <v>1</v>
      </c>
      <c r="K120" s="3"/>
      <c r="L120" s="3"/>
      <c r="M120" s="3"/>
      <c r="N120" s="3"/>
      <c r="O120">
        <f>+$C120*J120</f>
        <v>750</v>
      </c>
      <c r="P120">
        <f>+$C120*K120</f>
        <v>0</v>
      </c>
      <c r="Q120">
        <f>+$C120*L120</f>
        <v>0</v>
      </c>
      <c r="R120">
        <f>+$C120*M120</f>
        <v>0</v>
      </c>
      <c r="S120">
        <f>+$C120*N120</f>
        <v>0</v>
      </c>
      <c r="T120" s="14">
        <f>+SUM(J120:N120)</f>
        <v>1</v>
      </c>
      <c r="U120" t="s">
        <v>671</v>
      </c>
      <c r="V120" t="s">
        <v>672</v>
      </c>
      <c r="W120" t="s">
        <v>34</v>
      </c>
      <c r="Y120">
        <v>2.87</v>
      </c>
      <c r="Z120">
        <v>2.87</v>
      </c>
      <c r="AA120">
        <v>0</v>
      </c>
      <c r="AB120">
        <v>0</v>
      </c>
      <c r="AC120">
        <v>0</v>
      </c>
      <c r="AD120">
        <v>0</v>
      </c>
    </row>
    <row r="121" spans="1:30" x14ac:dyDescent="0.2">
      <c r="A121" t="s">
        <v>267</v>
      </c>
      <c r="B121" t="s">
        <v>1453</v>
      </c>
      <c r="C121">
        <v>4900</v>
      </c>
      <c r="D121" s="8">
        <v>44365</v>
      </c>
      <c r="E121" t="s">
        <v>61</v>
      </c>
      <c r="F121" t="s">
        <v>208</v>
      </c>
      <c r="G121" s="5" t="s">
        <v>98</v>
      </c>
      <c r="J121" s="3">
        <v>0.5</v>
      </c>
      <c r="K121" s="3">
        <v>0.5</v>
      </c>
      <c r="L121" s="3"/>
      <c r="M121" s="3"/>
      <c r="N121" s="3"/>
      <c r="O121">
        <f>+$C121*J121</f>
        <v>2450</v>
      </c>
      <c r="P121">
        <f>+$C121*K121</f>
        <v>2450</v>
      </c>
      <c r="Q121">
        <f>+$C121*L121</f>
        <v>0</v>
      </c>
      <c r="R121">
        <f>+$C121*M121</f>
        <v>0</v>
      </c>
      <c r="S121">
        <f>+$C121*N121</f>
        <v>0</v>
      </c>
      <c r="T121" s="14">
        <f>+SUM(J121:N121)</f>
        <v>1</v>
      </c>
      <c r="U121" t="s">
        <v>268</v>
      </c>
      <c r="V121" t="s">
        <v>269</v>
      </c>
      <c r="W121" t="s">
        <v>34</v>
      </c>
      <c r="Y121">
        <v>6.6920000000000002</v>
      </c>
      <c r="Z121">
        <v>3.3460000000000001</v>
      </c>
      <c r="AA121">
        <v>3.3460000000000001</v>
      </c>
      <c r="AB121">
        <v>0</v>
      </c>
      <c r="AC121">
        <v>0</v>
      </c>
      <c r="AD121">
        <v>0</v>
      </c>
    </row>
    <row r="122" spans="1:30" x14ac:dyDescent="0.2">
      <c r="A122" t="s">
        <v>388</v>
      </c>
      <c r="B122" t="s">
        <v>1253</v>
      </c>
      <c r="C122">
        <v>4000</v>
      </c>
      <c r="D122" s="8">
        <v>44370</v>
      </c>
      <c r="E122" t="s">
        <v>31</v>
      </c>
      <c r="J122" s="3">
        <v>1</v>
      </c>
      <c r="K122" s="3"/>
      <c r="L122" s="3"/>
      <c r="M122" s="3"/>
      <c r="N122" s="3"/>
      <c r="O122">
        <f>+$C122*J122</f>
        <v>4000</v>
      </c>
      <c r="P122">
        <f>+$C122*K122</f>
        <v>0</v>
      </c>
      <c r="Q122">
        <f>+$C122*L122</f>
        <v>0</v>
      </c>
      <c r="R122">
        <f>+$C122*M122</f>
        <v>0</v>
      </c>
      <c r="S122">
        <f>+$C122*N122</f>
        <v>0</v>
      </c>
      <c r="T122" s="14">
        <f>+SUM(J122:N122)</f>
        <v>1</v>
      </c>
      <c r="U122" t="s">
        <v>389</v>
      </c>
      <c r="V122" t="s">
        <v>390</v>
      </c>
      <c r="W122" t="s">
        <v>34</v>
      </c>
      <c r="Y122">
        <v>3.82</v>
      </c>
      <c r="Z122">
        <v>3.82</v>
      </c>
      <c r="AA122">
        <v>0</v>
      </c>
      <c r="AB122">
        <v>0</v>
      </c>
      <c r="AC122">
        <v>0</v>
      </c>
      <c r="AD122">
        <v>0</v>
      </c>
    </row>
    <row r="123" spans="1:30" x14ac:dyDescent="0.2">
      <c r="A123" t="s">
        <v>350</v>
      </c>
      <c r="B123" t="s">
        <v>1254</v>
      </c>
      <c r="C123">
        <v>5090</v>
      </c>
      <c r="D123" s="8">
        <v>44373</v>
      </c>
      <c r="E123" t="s">
        <v>56</v>
      </c>
      <c r="J123" s="3">
        <v>1</v>
      </c>
      <c r="K123" s="3"/>
      <c r="L123" s="3"/>
      <c r="M123" s="3"/>
      <c r="N123" s="3"/>
      <c r="O123">
        <f>+$C123*J123</f>
        <v>5090</v>
      </c>
      <c r="P123">
        <f>+$C123*K123</f>
        <v>0</v>
      </c>
      <c r="Q123">
        <f>+$C123*L123</f>
        <v>0</v>
      </c>
      <c r="R123">
        <f>+$C123*M123</f>
        <v>0</v>
      </c>
      <c r="S123">
        <f>+$C123*N123</f>
        <v>0</v>
      </c>
      <c r="T123" s="14">
        <f>+SUM(J123:N123)</f>
        <v>1</v>
      </c>
      <c r="U123" t="s">
        <v>351</v>
      </c>
      <c r="V123" t="s">
        <v>352</v>
      </c>
      <c r="W123" t="s">
        <v>34</v>
      </c>
      <c r="Y123">
        <v>11.47</v>
      </c>
      <c r="Z123">
        <v>11.47</v>
      </c>
      <c r="AA123">
        <v>0</v>
      </c>
      <c r="AB123">
        <v>0</v>
      </c>
      <c r="AC123">
        <v>0</v>
      </c>
      <c r="AD123">
        <v>0</v>
      </c>
    </row>
    <row r="124" spans="1:30" x14ac:dyDescent="0.2">
      <c r="A124" t="s">
        <v>613</v>
      </c>
      <c r="B124" t="s">
        <v>606</v>
      </c>
      <c r="C124">
        <v>4000</v>
      </c>
      <c r="D124" s="8">
        <v>44373</v>
      </c>
      <c r="E124" t="s">
        <v>1470</v>
      </c>
      <c r="F124" t="s">
        <v>121</v>
      </c>
      <c r="G124" t="s">
        <v>61</v>
      </c>
      <c r="J124" s="3">
        <v>0.8</v>
      </c>
      <c r="K124" s="3">
        <v>0.1</v>
      </c>
      <c r="L124" s="3">
        <v>0.1</v>
      </c>
      <c r="M124" s="3"/>
      <c r="N124" s="3"/>
      <c r="O124">
        <f>+$C124*J124</f>
        <v>3200</v>
      </c>
      <c r="P124">
        <f>+$C124*K124</f>
        <v>400</v>
      </c>
      <c r="Q124">
        <f>+$C124*L124</f>
        <v>400</v>
      </c>
      <c r="R124">
        <f>+$C124*M124</f>
        <v>0</v>
      </c>
      <c r="S124">
        <f>+$C124*N124</f>
        <v>0</v>
      </c>
      <c r="T124" s="14">
        <f>+SUM(J124:N124)</f>
        <v>1</v>
      </c>
      <c r="U124" t="s">
        <v>614</v>
      </c>
      <c r="V124" t="s">
        <v>615</v>
      </c>
      <c r="W124" t="s">
        <v>34</v>
      </c>
      <c r="Y124">
        <v>3.8239999999999998</v>
      </c>
      <c r="Z124">
        <v>3.0592000000000001</v>
      </c>
      <c r="AA124">
        <v>0.38240000000000002</v>
      </c>
      <c r="AB124">
        <v>0.38240000000000002</v>
      </c>
      <c r="AC124">
        <v>0</v>
      </c>
      <c r="AD124">
        <v>0</v>
      </c>
    </row>
    <row r="125" spans="1:30" x14ac:dyDescent="0.2">
      <c r="A125" t="s">
        <v>45</v>
      </c>
      <c r="B125" t="s">
        <v>30</v>
      </c>
      <c r="C125">
        <v>3500</v>
      </c>
      <c r="D125" s="8">
        <v>44377</v>
      </c>
      <c r="E125" t="s">
        <v>31</v>
      </c>
      <c r="J125" s="3">
        <v>1</v>
      </c>
      <c r="K125" s="3"/>
      <c r="L125" s="3"/>
      <c r="M125" s="3"/>
      <c r="N125" s="3"/>
      <c r="O125">
        <f>+$C125*J125</f>
        <v>3500</v>
      </c>
      <c r="P125">
        <f>+$C125*K125</f>
        <v>0</v>
      </c>
      <c r="Q125">
        <f>+$C125*L125</f>
        <v>0</v>
      </c>
      <c r="R125">
        <f>+$C125*M125</f>
        <v>0</v>
      </c>
      <c r="S125">
        <f>+$C125*N125</f>
        <v>0</v>
      </c>
      <c r="T125" s="14">
        <f>+SUM(J125:N125)</f>
        <v>1</v>
      </c>
      <c r="U125" t="s">
        <v>46</v>
      </c>
      <c r="V125" t="s">
        <v>47</v>
      </c>
      <c r="W125" t="s">
        <v>34</v>
      </c>
      <c r="Y125">
        <v>9.56</v>
      </c>
      <c r="Z125">
        <v>9.56</v>
      </c>
      <c r="AA125">
        <v>0</v>
      </c>
      <c r="AB125">
        <v>0</v>
      </c>
      <c r="AC125">
        <v>0</v>
      </c>
      <c r="AD125">
        <v>0</v>
      </c>
    </row>
    <row r="126" spans="1:30" x14ac:dyDescent="0.2">
      <c r="A126" t="s">
        <v>147</v>
      </c>
      <c r="B126" t="s">
        <v>143</v>
      </c>
      <c r="C126">
        <v>4800</v>
      </c>
      <c r="D126" s="8">
        <v>44377</v>
      </c>
      <c r="E126" s="5" t="s">
        <v>121</v>
      </c>
      <c r="F126" t="s">
        <v>144</v>
      </c>
      <c r="J126" s="3">
        <v>0.65</v>
      </c>
      <c r="K126" s="3">
        <v>0.35</v>
      </c>
      <c r="L126" s="3"/>
      <c r="M126" s="3"/>
      <c r="N126" s="3"/>
      <c r="O126">
        <f>+$C126*J126</f>
        <v>3120</v>
      </c>
      <c r="P126">
        <f>+$C126*K126</f>
        <v>1680</v>
      </c>
      <c r="Q126">
        <f>+$C126*L126</f>
        <v>0</v>
      </c>
      <c r="R126">
        <f>+$C126*M126</f>
        <v>0</v>
      </c>
      <c r="S126">
        <f>+$C126*N126</f>
        <v>0</v>
      </c>
      <c r="T126" s="14">
        <f>+SUM(J126:N126)</f>
        <v>1</v>
      </c>
      <c r="U126" t="s">
        <v>148</v>
      </c>
      <c r="V126" t="s">
        <v>149</v>
      </c>
      <c r="W126" t="s">
        <v>34</v>
      </c>
      <c r="Y126">
        <v>6.0389999999999997</v>
      </c>
      <c r="Z126">
        <v>3.9253499999999999</v>
      </c>
      <c r="AA126">
        <v>2.1136499999999998</v>
      </c>
      <c r="AB126">
        <v>0</v>
      </c>
      <c r="AC126">
        <v>0</v>
      </c>
      <c r="AD126">
        <v>0</v>
      </c>
    </row>
    <row r="127" spans="1:30" x14ac:dyDescent="0.2">
      <c r="A127" t="s">
        <v>217</v>
      </c>
      <c r="B127" s="5" t="s">
        <v>1251</v>
      </c>
      <c r="C127">
        <v>6870</v>
      </c>
      <c r="D127" s="8">
        <v>44377</v>
      </c>
      <c r="E127" t="s">
        <v>61</v>
      </c>
      <c r="F127" t="s">
        <v>121</v>
      </c>
      <c r="G127" t="s">
        <v>1252</v>
      </c>
      <c r="H127" t="s">
        <v>208</v>
      </c>
      <c r="J127" s="3">
        <v>0.5</v>
      </c>
      <c r="K127" s="3">
        <v>0.25</v>
      </c>
      <c r="L127" s="3">
        <v>0.15</v>
      </c>
      <c r="M127" s="3">
        <v>0.1</v>
      </c>
      <c r="N127" s="3"/>
      <c r="O127">
        <f>+$C127*J127</f>
        <v>3435</v>
      </c>
      <c r="P127">
        <f>+$C127*K127</f>
        <v>1717.5</v>
      </c>
      <c r="Q127">
        <f>+$C127*L127</f>
        <v>1030.5</v>
      </c>
      <c r="R127">
        <f>+$C127*M127</f>
        <v>687</v>
      </c>
      <c r="S127">
        <f>+$C127*N127</f>
        <v>0</v>
      </c>
      <c r="T127" s="14">
        <f>+SUM(J127:N127)</f>
        <v>1</v>
      </c>
      <c r="U127" t="s">
        <v>218</v>
      </c>
      <c r="V127" t="s">
        <v>219</v>
      </c>
      <c r="W127" t="s">
        <v>34</v>
      </c>
      <c r="Y127">
        <v>9.85</v>
      </c>
      <c r="Z127">
        <v>4.9249999999999998</v>
      </c>
      <c r="AA127">
        <v>2.4624999999999999</v>
      </c>
      <c r="AB127">
        <v>1.4774999999999998</v>
      </c>
      <c r="AC127">
        <v>0.98499999999999999</v>
      </c>
      <c r="AD127">
        <v>0</v>
      </c>
    </row>
    <row r="128" spans="1:30" x14ac:dyDescent="0.2">
      <c r="A128" t="s">
        <v>311</v>
      </c>
      <c r="B128" t="s">
        <v>296</v>
      </c>
      <c r="C128">
        <v>6000</v>
      </c>
      <c r="D128" s="8">
        <v>44377</v>
      </c>
      <c r="E128" t="s">
        <v>144</v>
      </c>
      <c r="F128" t="s">
        <v>61</v>
      </c>
      <c r="J128" s="3">
        <v>0.95</v>
      </c>
      <c r="K128" s="3">
        <v>0.05</v>
      </c>
      <c r="L128" s="3"/>
      <c r="M128" s="3"/>
      <c r="N128" s="3"/>
      <c r="O128">
        <f>+$C128*J128</f>
        <v>5700</v>
      </c>
      <c r="P128">
        <f>+$C128*K128</f>
        <v>300</v>
      </c>
      <c r="Q128">
        <f>+$C128*L128</f>
        <v>0</v>
      </c>
      <c r="R128">
        <f>+$C128*M128</f>
        <v>0</v>
      </c>
      <c r="S128">
        <f>+$C128*N128</f>
        <v>0</v>
      </c>
      <c r="T128" s="14">
        <f>+SUM(J128:N128)</f>
        <v>1</v>
      </c>
      <c r="U128" t="s">
        <v>312</v>
      </c>
      <c r="V128" t="s">
        <v>313</v>
      </c>
      <c r="W128" t="s">
        <v>34</v>
      </c>
      <c r="Y128">
        <v>7.64</v>
      </c>
      <c r="Z128">
        <v>7.2579999999999991</v>
      </c>
      <c r="AA128">
        <v>0.38200000000000001</v>
      </c>
      <c r="AB128">
        <v>0</v>
      </c>
      <c r="AC128">
        <v>0</v>
      </c>
      <c r="AD128">
        <v>0</v>
      </c>
    </row>
    <row r="129" spans="1:30" x14ac:dyDescent="0.2">
      <c r="A129" t="s">
        <v>811</v>
      </c>
      <c r="B129" t="s">
        <v>1487</v>
      </c>
      <c r="C129">
        <v>4370</v>
      </c>
      <c r="D129" s="8">
        <v>44377</v>
      </c>
      <c r="E129" t="s">
        <v>56</v>
      </c>
      <c r="F129" s="5" t="s">
        <v>98</v>
      </c>
      <c r="J129" s="3">
        <v>0.7</v>
      </c>
      <c r="K129" s="3">
        <v>0.3</v>
      </c>
      <c r="L129" s="3"/>
      <c r="M129" s="3"/>
      <c r="N129" s="3"/>
      <c r="O129">
        <f>+$C129*J129</f>
        <v>3059</v>
      </c>
      <c r="P129">
        <f>+$C129*K129</f>
        <v>1311</v>
      </c>
      <c r="Q129">
        <f>+$C129*L129</f>
        <v>0</v>
      </c>
      <c r="R129">
        <f>+$C129*M129</f>
        <v>0</v>
      </c>
      <c r="S129">
        <f>+$C129*N129</f>
        <v>0</v>
      </c>
      <c r="T129" s="14">
        <f>+SUM(J129:N129)</f>
        <v>1</v>
      </c>
      <c r="U129" t="s">
        <v>812</v>
      </c>
      <c r="V129" t="s">
        <v>813</v>
      </c>
      <c r="W129" t="s">
        <v>34</v>
      </c>
      <c r="Y129">
        <v>5.9749999999999996</v>
      </c>
      <c r="Z129">
        <v>4.1824999999999992</v>
      </c>
      <c r="AA129">
        <v>1.7924999999999998</v>
      </c>
      <c r="AB129">
        <v>0</v>
      </c>
      <c r="AC129">
        <v>0</v>
      </c>
      <c r="AD129">
        <v>0</v>
      </c>
    </row>
    <row r="130" spans="1:30" x14ac:dyDescent="0.2">
      <c r="A130" t="s">
        <v>455</v>
      </c>
      <c r="B130" t="s">
        <v>456</v>
      </c>
      <c r="C130">
        <v>2750</v>
      </c>
      <c r="D130" s="8">
        <v>44377</v>
      </c>
      <c r="E130" t="s">
        <v>61</v>
      </c>
      <c r="F130" s="5" t="s">
        <v>98</v>
      </c>
      <c r="J130" s="3">
        <v>0.5</v>
      </c>
      <c r="K130" s="3">
        <v>0.5</v>
      </c>
      <c r="L130" s="3"/>
      <c r="M130" s="3"/>
      <c r="N130" s="3"/>
      <c r="O130">
        <f>+$C130*J130</f>
        <v>1375</v>
      </c>
      <c r="P130">
        <f>+$C130*K130</f>
        <v>1375</v>
      </c>
      <c r="Q130">
        <f>+$C130*L130</f>
        <v>0</v>
      </c>
      <c r="R130">
        <f>+$C130*M130</f>
        <v>0</v>
      </c>
      <c r="S130">
        <f>+$C130*N130</f>
        <v>0</v>
      </c>
      <c r="T130" s="14">
        <f>+SUM(J130:N130)</f>
        <v>1</v>
      </c>
      <c r="U130" t="s">
        <v>457</v>
      </c>
      <c r="V130" t="s">
        <v>458</v>
      </c>
      <c r="W130" t="s">
        <v>34</v>
      </c>
      <c r="Y130">
        <v>4.78</v>
      </c>
      <c r="Z130">
        <v>2.39</v>
      </c>
      <c r="AA130">
        <v>2.39</v>
      </c>
      <c r="AB130">
        <v>0</v>
      </c>
      <c r="AC130">
        <v>0</v>
      </c>
      <c r="AD130">
        <v>0</v>
      </c>
    </row>
    <row r="131" spans="1:30" x14ac:dyDescent="0.2">
      <c r="A131" t="s">
        <v>478</v>
      </c>
      <c r="B131" t="s">
        <v>463</v>
      </c>
      <c r="C131">
        <v>8000</v>
      </c>
      <c r="D131" s="8">
        <v>44377</v>
      </c>
      <c r="E131" t="s">
        <v>144</v>
      </c>
      <c r="J131" s="3">
        <v>1</v>
      </c>
      <c r="K131" s="3"/>
      <c r="L131" s="3"/>
      <c r="M131" s="3"/>
      <c r="N131" s="3"/>
      <c r="O131">
        <f>+$C131*J131</f>
        <v>8000</v>
      </c>
      <c r="P131">
        <f>+$C131*K131</f>
        <v>0</v>
      </c>
      <c r="Q131">
        <f>+$C131*L131</f>
        <v>0</v>
      </c>
      <c r="R131">
        <f>+$C131*M131</f>
        <v>0</v>
      </c>
      <c r="S131">
        <f>+$C131*N131</f>
        <v>0</v>
      </c>
      <c r="T131" s="14">
        <f>+SUM(J131:N131)</f>
        <v>1</v>
      </c>
      <c r="U131" t="s">
        <v>479</v>
      </c>
      <c r="V131" t="s">
        <v>480</v>
      </c>
      <c r="W131" t="s">
        <v>34</v>
      </c>
      <c r="Y131">
        <v>11.47</v>
      </c>
      <c r="Z131">
        <v>11.47</v>
      </c>
      <c r="AA131">
        <v>0</v>
      </c>
      <c r="AB131">
        <v>0</v>
      </c>
      <c r="AC131">
        <v>0</v>
      </c>
      <c r="AD131">
        <v>0</v>
      </c>
    </row>
    <row r="132" spans="1:30" x14ac:dyDescent="0.2">
      <c r="A132" t="s">
        <v>450</v>
      </c>
      <c r="B132" t="s">
        <v>1454</v>
      </c>
      <c r="C132">
        <v>8000</v>
      </c>
      <c r="D132" s="8">
        <v>44377</v>
      </c>
      <c r="E132" t="s">
        <v>98</v>
      </c>
      <c r="F132" s="5" t="s">
        <v>56</v>
      </c>
      <c r="G132" t="s">
        <v>61</v>
      </c>
      <c r="H132" t="s">
        <v>31</v>
      </c>
      <c r="I132" t="s">
        <v>121</v>
      </c>
      <c r="J132" s="3">
        <v>0.35</v>
      </c>
      <c r="K132" s="3">
        <v>0.25</v>
      </c>
      <c r="L132" s="3">
        <v>0.2</v>
      </c>
      <c r="M132" s="3">
        <v>0.1</v>
      </c>
      <c r="N132" s="3">
        <v>0.1</v>
      </c>
      <c r="O132">
        <f>+$C132*J132</f>
        <v>2800</v>
      </c>
      <c r="P132">
        <f>+$C132*K132</f>
        <v>2000</v>
      </c>
      <c r="Q132">
        <f>+$C132*L132</f>
        <v>1600</v>
      </c>
      <c r="R132">
        <f>+$C132*M132</f>
        <v>800</v>
      </c>
      <c r="S132">
        <f>+$C132*N132</f>
        <v>800</v>
      </c>
      <c r="T132" s="14">
        <f>+SUM(J132:N132)</f>
        <v>1</v>
      </c>
      <c r="U132" t="s">
        <v>448</v>
      </c>
      <c r="V132" t="s">
        <v>449</v>
      </c>
      <c r="W132" t="s">
        <v>34</v>
      </c>
      <c r="Y132">
        <v>11.47</v>
      </c>
      <c r="Z132">
        <v>4.0145</v>
      </c>
      <c r="AA132">
        <v>2.8675000000000002</v>
      </c>
      <c r="AB132">
        <v>2.294</v>
      </c>
      <c r="AC132">
        <v>1.147</v>
      </c>
      <c r="AD132">
        <v>1.147</v>
      </c>
    </row>
    <row r="133" spans="1:30" x14ac:dyDescent="0.2">
      <c r="A133" t="s">
        <v>576</v>
      </c>
      <c r="B133" t="s">
        <v>567</v>
      </c>
      <c r="C133">
        <v>7000</v>
      </c>
      <c r="D133" s="8">
        <v>44377</v>
      </c>
      <c r="E133" t="s">
        <v>1252</v>
      </c>
      <c r="F133" t="s">
        <v>61</v>
      </c>
      <c r="J133" s="3">
        <v>0.9</v>
      </c>
      <c r="K133" s="3">
        <v>0.1</v>
      </c>
      <c r="L133" s="3"/>
      <c r="M133" s="3"/>
      <c r="N133" s="3"/>
      <c r="O133">
        <f>+$C133*J133</f>
        <v>6300</v>
      </c>
      <c r="P133">
        <f>+$C133*K133</f>
        <v>700</v>
      </c>
      <c r="Q133">
        <f>+$C133*L133</f>
        <v>0</v>
      </c>
      <c r="R133">
        <f>+$C133*M133</f>
        <v>0</v>
      </c>
      <c r="S133">
        <f>+$C133*N133</f>
        <v>0</v>
      </c>
      <c r="T133" s="14">
        <f>+SUM(J133:N133)</f>
        <v>1</v>
      </c>
      <c r="U133" t="s">
        <v>574</v>
      </c>
      <c r="V133" t="s">
        <v>575</v>
      </c>
      <c r="W133" t="s">
        <v>34</v>
      </c>
      <c r="Y133">
        <v>9.56</v>
      </c>
      <c r="Z133">
        <v>8.604000000000001</v>
      </c>
      <c r="AA133">
        <v>0.95600000000000007</v>
      </c>
      <c r="AB133">
        <v>0</v>
      </c>
      <c r="AC133">
        <v>0</v>
      </c>
      <c r="AD133">
        <v>0</v>
      </c>
    </row>
    <row r="134" spans="1:30" x14ac:dyDescent="0.2">
      <c r="A134" t="s">
        <v>745</v>
      </c>
      <c r="B134" t="s">
        <v>1455</v>
      </c>
      <c r="D134" s="8">
        <v>44377</v>
      </c>
      <c r="E134" t="s">
        <v>1470</v>
      </c>
      <c r="F134" t="s">
        <v>50</v>
      </c>
      <c r="G134" s="5" t="s">
        <v>121</v>
      </c>
      <c r="H134" t="s">
        <v>61</v>
      </c>
      <c r="I134" t="s">
        <v>98</v>
      </c>
      <c r="J134" s="3">
        <v>0.6</v>
      </c>
      <c r="K134" s="3">
        <v>0.15</v>
      </c>
      <c r="L134" s="3">
        <v>0.1</v>
      </c>
      <c r="M134" s="3">
        <v>0.1</v>
      </c>
      <c r="N134" s="3">
        <v>0.05</v>
      </c>
      <c r="O134">
        <f>+$C134*J134</f>
        <v>0</v>
      </c>
      <c r="P134">
        <f>+$C134*K134</f>
        <v>0</v>
      </c>
      <c r="Q134">
        <f>+$C134*L134</f>
        <v>0</v>
      </c>
      <c r="R134">
        <f>+$C134*M134</f>
        <v>0</v>
      </c>
      <c r="S134">
        <f>+$C134*N134</f>
        <v>0</v>
      </c>
      <c r="T134" s="14">
        <f>+SUM(J134:N134)</f>
        <v>1</v>
      </c>
      <c r="U134" t="s">
        <v>728</v>
      </c>
      <c r="V134" t="s">
        <v>729</v>
      </c>
      <c r="W134" t="s">
        <v>101</v>
      </c>
      <c r="Y134">
        <v>10.39</v>
      </c>
      <c r="Z134">
        <v>6.234</v>
      </c>
      <c r="AA134">
        <v>1.5585</v>
      </c>
      <c r="AB134">
        <v>1.0390000000000001</v>
      </c>
      <c r="AC134">
        <v>1.0390000000000001</v>
      </c>
      <c r="AD134">
        <v>0.51950000000000007</v>
      </c>
    </row>
    <row r="135" spans="1:30" x14ac:dyDescent="0.2">
      <c r="A135" t="s">
        <v>742</v>
      </c>
      <c r="B135" t="s">
        <v>1455</v>
      </c>
      <c r="C135">
        <v>7630</v>
      </c>
      <c r="D135" s="8">
        <v>44377</v>
      </c>
      <c r="E135" t="s">
        <v>1470</v>
      </c>
      <c r="F135" t="s">
        <v>50</v>
      </c>
      <c r="G135" s="5" t="s">
        <v>121</v>
      </c>
      <c r="H135" t="s">
        <v>61</v>
      </c>
      <c r="I135" t="s">
        <v>98</v>
      </c>
      <c r="J135" s="3">
        <v>0.6</v>
      </c>
      <c r="K135" s="3">
        <v>0.15</v>
      </c>
      <c r="L135" s="3">
        <v>0.1</v>
      </c>
      <c r="M135" s="3">
        <v>0.1</v>
      </c>
      <c r="N135" s="3">
        <v>0.05</v>
      </c>
      <c r="O135">
        <f>+$C135*J135</f>
        <v>4578</v>
      </c>
      <c r="P135">
        <f>+$C135*K135</f>
        <v>1144.5</v>
      </c>
      <c r="Q135">
        <f>+$C135*L135</f>
        <v>763</v>
      </c>
      <c r="R135">
        <f>+$C135*M135</f>
        <v>763</v>
      </c>
      <c r="S135">
        <f>+$C135*N135</f>
        <v>381.5</v>
      </c>
      <c r="T135" s="14">
        <f>+SUM(J135:N135)</f>
        <v>1</v>
      </c>
      <c r="U135" t="s">
        <v>743</v>
      </c>
      <c r="V135" t="s">
        <v>744</v>
      </c>
      <c r="W135" t="s">
        <v>34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">
      <c r="A136" t="s">
        <v>838</v>
      </c>
      <c r="B136" t="s">
        <v>825</v>
      </c>
      <c r="C136">
        <v>8000</v>
      </c>
      <c r="D136" s="8">
        <v>44377</v>
      </c>
      <c r="E136" t="s">
        <v>56</v>
      </c>
      <c r="F136" t="s">
        <v>121</v>
      </c>
      <c r="J136" s="3">
        <v>0.85</v>
      </c>
      <c r="K136" s="3">
        <v>0.15</v>
      </c>
      <c r="L136" s="3"/>
      <c r="M136" s="3"/>
      <c r="N136" s="3"/>
      <c r="O136">
        <f>+$C136*J136</f>
        <v>6800</v>
      </c>
      <c r="P136">
        <f>+$C136*K136</f>
        <v>1200</v>
      </c>
      <c r="Q136">
        <f>+$C136*L136</f>
        <v>0</v>
      </c>
      <c r="R136">
        <f>+$C136*M136</f>
        <v>0</v>
      </c>
      <c r="S136">
        <f>+$C136*N136</f>
        <v>0</v>
      </c>
      <c r="T136" s="14">
        <f>+SUM(J136:N136)</f>
        <v>1</v>
      </c>
      <c r="U136" t="s">
        <v>839</v>
      </c>
      <c r="V136" t="s">
        <v>840</v>
      </c>
      <c r="W136" t="s">
        <v>34</v>
      </c>
      <c r="Y136">
        <v>11.47</v>
      </c>
      <c r="Z136">
        <v>9.7495000000000012</v>
      </c>
      <c r="AA136">
        <v>1.7205000000000001</v>
      </c>
      <c r="AB136">
        <v>0</v>
      </c>
      <c r="AC136">
        <v>0</v>
      </c>
      <c r="AD136">
        <v>0</v>
      </c>
    </row>
    <row r="137" spans="1:30" x14ac:dyDescent="0.2">
      <c r="A137" t="s">
        <v>70</v>
      </c>
      <c r="B137" t="s">
        <v>1249</v>
      </c>
      <c r="C137">
        <v>2000</v>
      </c>
      <c r="D137" s="8">
        <v>44379</v>
      </c>
      <c r="E137" t="s">
        <v>1252</v>
      </c>
      <c r="F137" t="s">
        <v>61</v>
      </c>
      <c r="J137" s="3">
        <v>0.9</v>
      </c>
      <c r="K137" s="3">
        <v>0.1</v>
      </c>
      <c r="L137" s="3"/>
      <c r="M137" s="3"/>
      <c r="N137" s="3"/>
      <c r="O137">
        <f>+$C137*J137</f>
        <v>1800</v>
      </c>
      <c r="P137">
        <f>+$C137*K137</f>
        <v>200</v>
      </c>
      <c r="Q137">
        <f>+$C137*L137</f>
        <v>0</v>
      </c>
      <c r="R137">
        <f>+$C137*M137</f>
        <v>0</v>
      </c>
      <c r="S137">
        <f>+$C137*N137</f>
        <v>0</v>
      </c>
      <c r="T137" s="14">
        <f>+SUM(J137:N137)</f>
        <v>1</v>
      </c>
      <c r="U137" t="s">
        <v>71</v>
      </c>
      <c r="V137" t="s">
        <v>72</v>
      </c>
      <c r="W137" t="s">
        <v>34</v>
      </c>
      <c r="Y137">
        <v>4.59</v>
      </c>
      <c r="Z137">
        <v>4.1310000000000002</v>
      </c>
      <c r="AA137">
        <v>0.45900000000000002</v>
      </c>
      <c r="AB137">
        <v>0</v>
      </c>
      <c r="AC137">
        <v>0</v>
      </c>
      <c r="AD137">
        <v>0</v>
      </c>
    </row>
    <row r="138" spans="1:30" x14ac:dyDescent="0.2">
      <c r="A138" t="s">
        <v>535</v>
      </c>
      <c r="B138" t="s">
        <v>536</v>
      </c>
      <c r="C138">
        <v>625</v>
      </c>
      <c r="D138" s="8">
        <v>44383</v>
      </c>
      <c r="E138" t="s">
        <v>31</v>
      </c>
      <c r="J138" s="3">
        <v>1</v>
      </c>
      <c r="K138" s="3"/>
      <c r="L138" s="3"/>
      <c r="M138" s="3"/>
      <c r="N138" s="3"/>
      <c r="O138">
        <f>+$C138*J138</f>
        <v>625</v>
      </c>
      <c r="P138">
        <f>+$C138*K138</f>
        <v>0</v>
      </c>
      <c r="Q138">
        <f>+$C138*L138</f>
        <v>0</v>
      </c>
      <c r="R138">
        <f>+$C138*M138</f>
        <v>0</v>
      </c>
      <c r="S138">
        <f>+$C138*N138</f>
        <v>0</v>
      </c>
      <c r="T138" s="14">
        <f>+SUM(J138:N138)</f>
        <v>1</v>
      </c>
      <c r="U138" t="s">
        <v>537</v>
      </c>
      <c r="V138" t="s">
        <v>538</v>
      </c>
      <c r="W138" t="s">
        <v>34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">
      <c r="A139" t="s">
        <v>429</v>
      </c>
      <c r="B139" t="s">
        <v>414</v>
      </c>
      <c r="C139">
        <v>7000</v>
      </c>
      <c r="D139" s="8">
        <v>44388</v>
      </c>
      <c r="E139" t="s">
        <v>144</v>
      </c>
      <c r="J139" s="3">
        <v>1</v>
      </c>
      <c r="K139" s="3"/>
      <c r="L139" s="3"/>
      <c r="M139" s="3"/>
      <c r="N139" s="3"/>
      <c r="O139">
        <f>+$C139*J139</f>
        <v>7000</v>
      </c>
      <c r="P139">
        <f>+$C139*K139</f>
        <v>0</v>
      </c>
      <c r="Q139">
        <f>+$C139*L139</f>
        <v>0</v>
      </c>
      <c r="R139">
        <f>+$C139*M139</f>
        <v>0</v>
      </c>
      <c r="S139">
        <f>+$C139*N139</f>
        <v>0</v>
      </c>
      <c r="T139" s="14">
        <f>+SUM(J139:N139)</f>
        <v>1</v>
      </c>
      <c r="U139" t="s">
        <v>430</v>
      </c>
      <c r="V139" t="s">
        <v>431</v>
      </c>
      <c r="W139" t="s">
        <v>34</v>
      </c>
      <c r="Y139">
        <v>9.56</v>
      </c>
      <c r="Z139">
        <v>9.56</v>
      </c>
      <c r="AA139">
        <v>0</v>
      </c>
      <c r="AB139">
        <v>0</v>
      </c>
      <c r="AC139">
        <v>0</v>
      </c>
      <c r="AD139">
        <v>0</v>
      </c>
    </row>
    <row r="140" spans="1:30" x14ac:dyDescent="0.2">
      <c r="A140" t="s">
        <v>777</v>
      </c>
      <c r="B140" t="s">
        <v>768</v>
      </c>
      <c r="C140">
        <v>8000</v>
      </c>
      <c r="D140" s="8">
        <v>44389</v>
      </c>
      <c r="E140" t="s">
        <v>719</v>
      </c>
      <c r="F140" t="s">
        <v>144</v>
      </c>
      <c r="G140" t="s">
        <v>61</v>
      </c>
      <c r="H140" t="s">
        <v>1252</v>
      </c>
      <c r="J140" s="3">
        <v>0.25</v>
      </c>
      <c r="K140" s="3">
        <v>0.25</v>
      </c>
      <c r="L140" s="3">
        <v>0.25</v>
      </c>
      <c r="M140" s="3">
        <v>0.25</v>
      </c>
      <c r="N140" s="3"/>
      <c r="O140">
        <f>+$C140*J140</f>
        <v>2000</v>
      </c>
      <c r="P140">
        <f>+$C140*K140</f>
        <v>2000</v>
      </c>
      <c r="Q140">
        <f>+$C140*L140</f>
        <v>2000</v>
      </c>
      <c r="R140">
        <f>+$C140*M140</f>
        <v>2000</v>
      </c>
      <c r="S140">
        <f>+$C140*N140</f>
        <v>0</v>
      </c>
      <c r="T140" s="14">
        <f>+SUM(J140:N140)</f>
        <v>1</v>
      </c>
      <c r="U140" t="s">
        <v>778</v>
      </c>
      <c r="V140" t="s">
        <v>779</v>
      </c>
      <c r="W140" t="s">
        <v>34</v>
      </c>
      <c r="Y140">
        <v>11.47</v>
      </c>
      <c r="Z140">
        <v>2.8675000000000002</v>
      </c>
      <c r="AA140">
        <v>2.8675000000000002</v>
      </c>
      <c r="AB140">
        <v>2.8675000000000002</v>
      </c>
      <c r="AC140">
        <v>2.8675000000000002</v>
      </c>
      <c r="AD140">
        <v>0</v>
      </c>
    </row>
    <row r="141" spans="1:30" x14ac:dyDescent="0.2">
      <c r="A141" t="s">
        <v>506</v>
      </c>
      <c r="B141" t="s">
        <v>1255</v>
      </c>
      <c r="C141">
        <v>7000</v>
      </c>
      <c r="D141" s="8">
        <v>44392</v>
      </c>
      <c r="E141" s="5" t="s">
        <v>121</v>
      </c>
      <c r="F141" s="5" t="s">
        <v>1252</v>
      </c>
      <c r="G141" t="s">
        <v>1470</v>
      </c>
      <c r="J141" s="3">
        <v>0.7</v>
      </c>
      <c r="K141" s="3">
        <v>0.2</v>
      </c>
      <c r="L141" s="3">
        <v>0.1</v>
      </c>
      <c r="M141" s="3"/>
      <c r="N141" s="3"/>
      <c r="O141">
        <f>+$C141*J141</f>
        <v>4900</v>
      </c>
      <c r="P141">
        <f>+$C141*K141</f>
        <v>1400</v>
      </c>
      <c r="Q141">
        <f>+$C141*L141</f>
        <v>700</v>
      </c>
      <c r="R141">
        <f>+$C141*M141</f>
        <v>0</v>
      </c>
      <c r="S141">
        <f>+$C141*N141</f>
        <v>0</v>
      </c>
      <c r="T141" s="14">
        <f>+SUM(J141:N141)</f>
        <v>0.99999999999999989</v>
      </c>
      <c r="U141" t="s">
        <v>507</v>
      </c>
      <c r="V141" t="s">
        <v>508</v>
      </c>
      <c r="W141" t="s">
        <v>34</v>
      </c>
      <c r="Y141">
        <v>7.17</v>
      </c>
      <c r="Z141">
        <v>5.0189999999999992</v>
      </c>
      <c r="AA141">
        <v>1.4340000000000002</v>
      </c>
      <c r="AB141">
        <v>0.71700000000000008</v>
      </c>
      <c r="AC141">
        <v>0</v>
      </c>
      <c r="AD141">
        <v>0</v>
      </c>
    </row>
    <row r="142" spans="1:30" x14ac:dyDescent="0.2">
      <c r="A142" t="s">
        <v>112</v>
      </c>
      <c r="B142" t="s">
        <v>1250</v>
      </c>
      <c r="C142">
        <v>8000</v>
      </c>
      <c r="D142" s="8">
        <v>44392</v>
      </c>
      <c r="E142" t="s">
        <v>51</v>
      </c>
      <c r="F142" t="s">
        <v>61</v>
      </c>
      <c r="G142" s="5" t="s">
        <v>98</v>
      </c>
      <c r="J142" s="3">
        <v>0.8</v>
      </c>
      <c r="K142" s="3">
        <v>0.1</v>
      </c>
      <c r="L142" s="3">
        <v>0.1</v>
      </c>
      <c r="M142" s="3"/>
      <c r="N142" s="3"/>
      <c r="O142">
        <f>+$C142*J142</f>
        <v>6400</v>
      </c>
      <c r="P142">
        <f>+$C142*K142</f>
        <v>800</v>
      </c>
      <c r="Q142">
        <f>+$C142*L142</f>
        <v>800</v>
      </c>
      <c r="R142">
        <f>+$C142*M142</f>
        <v>0</v>
      </c>
      <c r="S142">
        <f>+$C142*N142</f>
        <v>0</v>
      </c>
      <c r="T142" s="14">
        <f>+SUM(J142:N142)</f>
        <v>1</v>
      </c>
      <c r="U142" t="s">
        <v>113</v>
      </c>
      <c r="V142" t="s">
        <v>114</v>
      </c>
      <c r="W142" t="s">
        <v>34</v>
      </c>
      <c r="Y142">
        <v>8.6</v>
      </c>
      <c r="Z142">
        <v>6.88</v>
      </c>
      <c r="AA142">
        <v>0.86</v>
      </c>
      <c r="AB142">
        <v>0.86</v>
      </c>
      <c r="AC142">
        <v>0</v>
      </c>
      <c r="AD142">
        <v>0</v>
      </c>
    </row>
    <row r="143" spans="1:30" x14ac:dyDescent="0.2">
      <c r="A143" t="s">
        <v>192</v>
      </c>
      <c r="B143" t="s">
        <v>174</v>
      </c>
      <c r="D143" s="8">
        <v>44392</v>
      </c>
      <c r="E143" t="s">
        <v>144</v>
      </c>
      <c r="F143" s="5" t="s">
        <v>98</v>
      </c>
      <c r="G143" t="s">
        <v>61</v>
      </c>
      <c r="J143" s="3">
        <v>0.6</v>
      </c>
      <c r="K143" s="3">
        <v>0.2</v>
      </c>
      <c r="L143" s="3">
        <v>0.2</v>
      </c>
      <c r="M143" s="3"/>
      <c r="N143" s="3"/>
      <c r="O143">
        <f>+$C143*J143</f>
        <v>0</v>
      </c>
      <c r="P143">
        <f>+$C143*K143</f>
        <v>0</v>
      </c>
      <c r="Q143">
        <f>+$C143*L143</f>
        <v>0</v>
      </c>
      <c r="R143">
        <f>+$C143*M143</f>
        <v>0</v>
      </c>
      <c r="S143">
        <f>+$C143*N143</f>
        <v>0</v>
      </c>
      <c r="T143" s="14">
        <f>+SUM(J143:N143)</f>
        <v>1</v>
      </c>
      <c r="U143" t="s">
        <v>193</v>
      </c>
      <c r="V143" t="s">
        <v>194</v>
      </c>
      <c r="Y143">
        <v>11.47</v>
      </c>
      <c r="Z143">
        <v>6.8820000000000006</v>
      </c>
      <c r="AA143">
        <v>2.294</v>
      </c>
      <c r="AB143">
        <v>2.294</v>
      </c>
      <c r="AC143">
        <v>0</v>
      </c>
      <c r="AD143">
        <v>0</v>
      </c>
    </row>
    <row r="144" spans="1:30" x14ac:dyDescent="0.2">
      <c r="A144" t="s">
        <v>189</v>
      </c>
      <c r="B144" t="s">
        <v>174</v>
      </c>
      <c r="C144">
        <v>8000</v>
      </c>
      <c r="D144" s="8">
        <v>44392</v>
      </c>
      <c r="E144" t="s">
        <v>144</v>
      </c>
      <c r="F144" s="5" t="s">
        <v>98</v>
      </c>
      <c r="G144" t="s">
        <v>61</v>
      </c>
      <c r="J144" s="3">
        <v>0.6</v>
      </c>
      <c r="K144" s="3">
        <v>0.2</v>
      </c>
      <c r="L144" s="3">
        <v>0.2</v>
      </c>
      <c r="M144" s="3"/>
      <c r="N144" s="3"/>
      <c r="O144">
        <f>+$C144*J144</f>
        <v>4800</v>
      </c>
      <c r="P144">
        <f>+$C144*K144</f>
        <v>1600</v>
      </c>
      <c r="Q144">
        <f>+$C144*L144</f>
        <v>1600</v>
      </c>
      <c r="R144">
        <f>+$C144*M144</f>
        <v>0</v>
      </c>
      <c r="S144">
        <f>+$C144*N144</f>
        <v>0</v>
      </c>
      <c r="T144" s="14">
        <f>+SUM(J144:N144)</f>
        <v>1</v>
      </c>
      <c r="U144" t="s">
        <v>190</v>
      </c>
      <c r="V144" t="s">
        <v>191</v>
      </c>
      <c r="W144" t="s">
        <v>101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">
      <c r="A145" t="s">
        <v>249</v>
      </c>
      <c r="B145" t="s">
        <v>235</v>
      </c>
      <c r="C145">
        <v>7000</v>
      </c>
      <c r="D145" s="8">
        <v>44393</v>
      </c>
      <c r="E145" t="s">
        <v>144</v>
      </c>
      <c r="F145" t="s">
        <v>61</v>
      </c>
      <c r="J145" s="3">
        <v>0.8</v>
      </c>
      <c r="K145" s="3">
        <v>0.2</v>
      </c>
      <c r="L145" s="3"/>
      <c r="M145" s="3"/>
      <c r="N145" s="3"/>
      <c r="O145">
        <f>+$C145*J145</f>
        <v>5600</v>
      </c>
      <c r="P145">
        <f>+$C145*K145</f>
        <v>1400</v>
      </c>
      <c r="Q145">
        <f>+$C145*L145</f>
        <v>0</v>
      </c>
      <c r="R145">
        <f>+$C145*M145</f>
        <v>0</v>
      </c>
      <c r="S145">
        <f>+$C145*N145</f>
        <v>0</v>
      </c>
      <c r="T145" s="14">
        <f>+SUM(J145:N145)</f>
        <v>1</v>
      </c>
      <c r="U145" t="s">
        <v>247</v>
      </c>
      <c r="V145" t="s">
        <v>248</v>
      </c>
      <c r="W145" t="s">
        <v>34</v>
      </c>
      <c r="Y145">
        <v>11.47</v>
      </c>
      <c r="Z145">
        <v>9.1760000000000002</v>
      </c>
      <c r="AA145">
        <v>2.294</v>
      </c>
      <c r="AB145">
        <v>0</v>
      </c>
      <c r="AC145">
        <v>0</v>
      </c>
      <c r="AD145">
        <v>0</v>
      </c>
    </row>
    <row r="146" spans="1:30" x14ac:dyDescent="0.2">
      <c r="A146" t="s">
        <v>270</v>
      </c>
      <c r="B146" t="s">
        <v>1453</v>
      </c>
      <c r="C146">
        <v>6150</v>
      </c>
      <c r="D146" s="8">
        <v>44395</v>
      </c>
      <c r="E146" t="s">
        <v>61</v>
      </c>
      <c r="F146" t="s">
        <v>208</v>
      </c>
      <c r="G146" s="5" t="s">
        <v>98</v>
      </c>
      <c r="J146" s="3">
        <v>0.5</v>
      </c>
      <c r="K146" s="3">
        <v>0.5</v>
      </c>
      <c r="L146" s="3"/>
      <c r="M146" s="3"/>
      <c r="N146" s="3"/>
      <c r="O146">
        <f>+$C146*J146</f>
        <v>3075</v>
      </c>
      <c r="P146">
        <f>+$C146*K146</f>
        <v>3075</v>
      </c>
      <c r="Q146">
        <f>+$C146*L146</f>
        <v>0</v>
      </c>
      <c r="R146">
        <f>+$C146*M146</f>
        <v>0</v>
      </c>
      <c r="S146">
        <f>+$C146*N146</f>
        <v>0</v>
      </c>
      <c r="T146" s="14">
        <f>+SUM(J146:N146)</f>
        <v>1</v>
      </c>
      <c r="U146" t="s">
        <v>271</v>
      </c>
      <c r="V146" t="s">
        <v>272</v>
      </c>
      <c r="W146" t="s">
        <v>34</v>
      </c>
      <c r="Y146">
        <v>9.56</v>
      </c>
      <c r="Z146">
        <v>4.78</v>
      </c>
      <c r="AA146">
        <v>4.78</v>
      </c>
      <c r="AB146">
        <v>0</v>
      </c>
      <c r="AC146">
        <v>0</v>
      </c>
      <c r="AD146">
        <v>0</v>
      </c>
    </row>
    <row r="147" spans="1:30" x14ac:dyDescent="0.2">
      <c r="A147" t="s">
        <v>673</v>
      </c>
      <c r="B147" t="s">
        <v>670</v>
      </c>
      <c r="C147">
        <v>1800</v>
      </c>
      <c r="D147" s="8">
        <v>44395</v>
      </c>
      <c r="E147" t="s">
        <v>31</v>
      </c>
      <c r="J147" s="3">
        <v>1</v>
      </c>
      <c r="K147" s="3"/>
      <c r="L147" s="3"/>
      <c r="M147" s="3"/>
      <c r="N147" s="3"/>
      <c r="O147">
        <f>+$C147*J147</f>
        <v>1800</v>
      </c>
      <c r="P147">
        <f>+$C147*K147</f>
        <v>0</v>
      </c>
      <c r="Q147">
        <f>+$C147*L147</f>
        <v>0</v>
      </c>
      <c r="R147">
        <f>+$C147*M147</f>
        <v>0</v>
      </c>
      <c r="S147">
        <f>+$C147*N147</f>
        <v>0</v>
      </c>
      <c r="T147" s="14">
        <f>+SUM(J147:N147)</f>
        <v>1</v>
      </c>
      <c r="U147" t="s">
        <v>674</v>
      </c>
      <c r="V147" t="s">
        <v>675</v>
      </c>
      <c r="W147" t="s">
        <v>34</v>
      </c>
      <c r="Y147">
        <v>2.87</v>
      </c>
      <c r="Z147">
        <v>2.87</v>
      </c>
      <c r="AA147">
        <v>0</v>
      </c>
      <c r="AB147">
        <v>0</v>
      </c>
      <c r="AC147">
        <v>0</v>
      </c>
      <c r="AD147">
        <v>0</v>
      </c>
    </row>
    <row r="148" spans="1:30" x14ac:dyDescent="0.2">
      <c r="A148" t="s">
        <v>676</v>
      </c>
      <c r="B148" t="s">
        <v>670</v>
      </c>
      <c r="C148">
        <v>1800</v>
      </c>
      <c r="D148" s="8">
        <v>44395</v>
      </c>
      <c r="E148" t="s">
        <v>31</v>
      </c>
      <c r="J148" s="3">
        <v>1</v>
      </c>
      <c r="K148" s="3"/>
      <c r="L148" s="3"/>
      <c r="M148" s="3"/>
      <c r="N148" s="3"/>
      <c r="O148">
        <f>+$C148*J148</f>
        <v>1800</v>
      </c>
      <c r="P148">
        <f>+$C148*K148</f>
        <v>0</v>
      </c>
      <c r="Q148">
        <f>+$C148*L148</f>
        <v>0</v>
      </c>
      <c r="R148">
        <f>+$C148*M148</f>
        <v>0</v>
      </c>
      <c r="S148">
        <f>+$C148*N148</f>
        <v>0</v>
      </c>
      <c r="T148" s="14">
        <f>+SUM(J148:N148)</f>
        <v>1</v>
      </c>
      <c r="U148" t="s">
        <v>674</v>
      </c>
      <c r="V148" t="s">
        <v>675</v>
      </c>
      <c r="W148" t="s">
        <v>34</v>
      </c>
      <c r="Y148">
        <v>6.5</v>
      </c>
      <c r="Z148">
        <v>6.5</v>
      </c>
      <c r="AA148">
        <v>0</v>
      </c>
      <c r="AB148">
        <v>0</v>
      </c>
      <c r="AC148">
        <v>0</v>
      </c>
      <c r="AD148">
        <v>0</v>
      </c>
    </row>
    <row r="149" spans="1:30" x14ac:dyDescent="0.2">
      <c r="A149" t="s">
        <v>369</v>
      </c>
      <c r="B149" t="s">
        <v>370</v>
      </c>
      <c r="C149">
        <v>4200</v>
      </c>
      <c r="D149" s="8">
        <v>44401</v>
      </c>
      <c r="E149" t="s">
        <v>144</v>
      </c>
      <c r="J149" s="3">
        <v>1</v>
      </c>
      <c r="K149" s="3"/>
      <c r="L149" s="3"/>
      <c r="M149" s="3"/>
      <c r="N149" s="3"/>
      <c r="O149">
        <f>+$C149*J149</f>
        <v>4200</v>
      </c>
      <c r="P149">
        <f>+$C149*K149</f>
        <v>0</v>
      </c>
      <c r="Q149">
        <f>+$C149*L149</f>
        <v>0</v>
      </c>
      <c r="R149">
        <f>+$C149*M149</f>
        <v>0</v>
      </c>
      <c r="S149">
        <f>+$C149*N149</f>
        <v>0</v>
      </c>
      <c r="T149" s="14">
        <f>+SUM(J149:N149)</f>
        <v>1</v>
      </c>
      <c r="U149" t="s">
        <v>371</v>
      </c>
      <c r="V149" t="s">
        <v>372</v>
      </c>
      <c r="W149" t="s">
        <v>34</v>
      </c>
      <c r="Y149">
        <v>0.95</v>
      </c>
      <c r="Z149">
        <v>0.95</v>
      </c>
      <c r="AA149">
        <v>0</v>
      </c>
      <c r="AB149">
        <v>0</v>
      </c>
      <c r="AC149">
        <v>0</v>
      </c>
      <c r="AD149">
        <v>0</v>
      </c>
    </row>
    <row r="150" spans="1:30" x14ac:dyDescent="0.2">
      <c r="A150" t="s">
        <v>391</v>
      </c>
      <c r="B150" t="s">
        <v>1253</v>
      </c>
      <c r="C150">
        <v>4000</v>
      </c>
      <c r="D150" s="8">
        <v>44401</v>
      </c>
      <c r="E150" t="s">
        <v>31</v>
      </c>
      <c r="J150" s="3">
        <v>1</v>
      </c>
      <c r="K150" s="3"/>
      <c r="L150" s="3"/>
      <c r="M150" s="3"/>
      <c r="N150" s="3"/>
      <c r="O150">
        <f>+$C150*J150</f>
        <v>4000</v>
      </c>
      <c r="P150">
        <f>+$C150*K150</f>
        <v>0</v>
      </c>
      <c r="Q150">
        <f>+$C150*L150</f>
        <v>0</v>
      </c>
      <c r="R150">
        <f>+$C150*M150</f>
        <v>0</v>
      </c>
      <c r="S150">
        <f>+$C150*N150</f>
        <v>0</v>
      </c>
      <c r="T150" s="14">
        <f>+SUM(J150:N150)</f>
        <v>1</v>
      </c>
      <c r="U150" t="s">
        <v>392</v>
      </c>
      <c r="V150" t="s">
        <v>393</v>
      </c>
      <c r="W150" t="s">
        <v>34</v>
      </c>
      <c r="Y150">
        <v>3.82</v>
      </c>
      <c r="Z150">
        <v>3.82</v>
      </c>
      <c r="AA150">
        <v>0</v>
      </c>
      <c r="AB150">
        <v>0</v>
      </c>
      <c r="AC150">
        <v>0</v>
      </c>
      <c r="AD150">
        <v>0</v>
      </c>
    </row>
    <row r="151" spans="1:30" x14ac:dyDescent="0.2">
      <c r="A151" t="s">
        <v>353</v>
      </c>
      <c r="B151" t="s">
        <v>1254</v>
      </c>
      <c r="C151">
        <v>8000</v>
      </c>
      <c r="D151" s="8">
        <v>44403</v>
      </c>
      <c r="E151" t="s">
        <v>56</v>
      </c>
      <c r="J151" s="3">
        <v>1</v>
      </c>
      <c r="K151" s="3"/>
      <c r="L151" s="3"/>
      <c r="M151" s="3"/>
      <c r="N151" s="3"/>
      <c r="O151">
        <f>+$C151*J151</f>
        <v>8000</v>
      </c>
      <c r="P151">
        <f>+$C151*K151</f>
        <v>0</v>
      </c>
      <c r="Q151">
        <f>+$C151*L151</f>
        <v>0</v>
      </c>
      <c r="R151">
        <f>+$C151*M151</f>
        <v>0</v>
      </c>
      <c r="S151">
        <f>+$C151*N151</f>
        <v>0</v>
      </c>
      <c r="T151" s="14">
        <f>+SUM(J151:N151)</f>
        <v>1</v>
      </c>
      <c r="U151" t="s">
        <v>354</v>
      </c>
      <c r="V151" t="s">
        <v>355</v>
      </c>
      <c r="W151" t="s">
        <v>34</v>
      </c>
      <c r="Y151">
        <v>11.47</v>
      </c>
      <c r="Z151">
        <v>11.47</v>
      </c>
      <c r="AA151">
        <v>0</v>
      </c>
      <c r="AB151">
        <v>0</v>
      </c>
      <c r="AC151">
        <v>0</v>
      </c>
      <c r="AD151">
        <v>0</v>
      </c>
    </row>
    <row r="152" spans="1:30" x14ac:dyDescent="0.2">
      <c r="A152" t="s">
        <v>616</v>
      </c>
      <c r="B152" t="s">
        <v>606</v>
      </c>
      <c r="C152">
        <v>6000</v>
      </c>
      <c r="D152" s="8">
        <v>44404</v>
      </c>
      <c r="E152" t="s">
        <v>1470</v>
      </c>
      <c r="F152" t="s">
        <v>121</v>
      </c>
      <c r="G152" t="s">
        <v>61</v>
      </c>
      <c r="J152" s="3">
        <v>0.8</v>
      </c>
      <c r="K152" s="3">
        <v>0.1</v>
      </c>
      <c r="L152" s="3">
        <v>0.1</v>
      </c>
      <c r="M152" s="3"/>
      <c r="N152" s="3"/>
      <c r="O152">
        <f>+$C152*J152</f>
        <v>4800</v>
      </c>
      <c r="P152">
        <f>+$C152*K152</f>
        <v>600</v>
      </c>
      <c r="Q152">
        <f>+$C152*L152</f>
        <v>600</v>
      </c>
      <c r="R152">
        <f>+$C152*M152</f>
        <v>0</v>
      </c>
      <c r="S152">
        <f>+$C152*N152</f>
        <v>0</v>
      </c>
      <c r="T152" s="14">
        <f>+SUM(J152:N152)</f>
        <v>1</v>
      </c>
      <c r="U152" t="s">
        <v>617</v>
      </c>
      <c r="V152" t="s">
        <v>618</v>
      </c>
      <c r="W152" t="s">
        <v>34</v>
      </c>
      <c r="Y152">
        <v>7.64</v>
      </c>
      <c r="Z152">
        <v>6.1120000000000001</v>
      </c>
      <c r="AA152">
        <v>0.76400000000000001</v>
      </c>
      <c r="AB152">
        <v>0.76400000000000001</v>
      </c>
      <c r="AC152">
        <v>0</v>
      </c>
      <c r="AD152">
        <v>0</v>
      </c>
    </row>
    <row r="153" spans="1:30" x14ac:dyDescent="0.2">
      <c r="A153" t="s">
        <v>539</v>
      </c>
      <c r="B153" t="s">
        <v>536</v>
      </c>
      <c r="C153">
        <v>1800</v>
      </c>
      <c r="D153" s="8">
        <v>44405</v>
      </c>
      <c r="E153" t="s">
        <v>31</v>
      </c>
      <c r="J153" s="3">
        <v>1</v>
      </c>
      <c r="K153" s="3"/>
      <c r="L153" s="3"/>
      <c r="M153" s="3"/>
      <c r="N153" s="3"/>
      <c r="O153">
        <f>+$C153*J153</f>
        <v>1800</v>
      </c>
      <c r="P153">
        <f>+$C153*K153</f>
        <v>0</v>
      </c>
      <c r="Q153">
        <f>+$C153*L153</f>
        <v>0</v>
      </c>
      <c r="R153">
        <f>+$C153*M153</f>
        <v>0</v>
      </c>
      <c r="S153">
        <f>+$C153*N153</f>
        <v>0</v>
      </c>
      <c r="T153" s="14">
        <f>+SUM(J153:N153)</f>
        <v>1</v>
      </c>
      <c r="U153" t="s">
        <v>540</v>
      </c>
      <c r="V153" t="s">
        <v>541</v>
      </c>
      <c r="W153" t="s">
        <v>34</v>
      </c>
      <c r="Y153">
        <v>0.72</v>
      </c>
      <c r="Z153">
        <v>0.72</v>
      </c>
      <c r="AA153">
        <v>0</v>
      </c>
      <c r="AB153">
        <v>0</v>
      </c>
      <c r="AC153">
        <v>0</v>
      </c>
      <c r="AD153">
        <v>0</v>
      </c>
    </row>
    <row r="154" spans="1:30" x14ac:dyDescent="0.2">
      <c r="A154" t="s">
        <v>48</v>
      </c>
      <c r="B154" t="s">
        <v>30</v>
      </c>
      <c r="C154">
        <v>3500</v>
      </c>
      <c r="D154" s="8">
        <v>44407</v>
      </c>
      <c r="E154" t="s">
        <v>31</v>
      </c>
      <c r="J154" s="3">
        <v>1</v>
      </c>
      <c r="K154" s="3"/>
      <c r="L154" s="3"/>
      <c r="M154" s="3"/>
      <c r="N154" s="3"/>
      <c r="O154">
        <f>+$C154*J154</f>
        <v>3500</v>
      </c>
      <c r="P154">
        <f>+$C154*K154</f>
        <v>0</v>
      </c>
      <c r="Q154">
        <f>+$C154*L154</f>
        <v>0</v>
      </c>
      <c r="R154">
        <f>+$C154*M154</f>
        <v>0</v>
      </c>
      <c r="S154">
        <f>+$C154*N154</f>
        <v>0</v>
      </c>
      <c r="T154" s="14">
        <f>+SUM(J154:N154)</f>
        <v>1</v>
      </c>
      <c r="U154" t="s">
        <v>46</v>
      </c>
      <c r="V154" t="s">
        <v>47</v>
      </c>
      <c r="W154" t="s">
        <v>34</v>
      </c>
      <c r="Y154">
        <v>9.56</v>
      </c>
      <c r="Z154">
        <v>9.56</v>
      </c>
      <c r="AA154">
        <v>0</v>
      </c>
      <c r="AB154">
        <v>0</v>
      </c>
      <c r="AC154">
        <v>0</v>
      </c>
      <c r="AD154">
        <v>0</v>
      </c>
    </row>
    <row r="155" spans="1:30" x14ac:dyDescent="0.2">
      <c r="A155" t="s">
        <v>73</v>
      </c>
      <c r="B155" t="s">
        <v>1249</v>
      </c>
      <c r="C155">
        <v>1300</v>
      </c>
      <c r="D155" s="8">
        <v>44407</v>
      </c>
      <c r="E155" t="s">
        <v>1252</v>
      </c>
      <c r="F155" t="s">
        <v>61</v>
      </c>
      <c r="J155" s="3">
        <v>0.9</v>
      </c>
      <c r="K155" s="3">
        <v>0.1</v>
      </c>
      <c r="L155" s="3"/>
      <c r="M155" s="3"/>
      <c r="N155" s="3"/>
      <c r="O155">
        <f>+$C155*J155</f>
        <v>1170</v>
      </c>
      <c r="P155">
        <f>+$C155*K155</f>
        <v>130</v>
      </c>
      <c r="Q155">
        <f>+$C155*L155</f>
        <v>0</v>
      </c>
      <c r="R155">
        <f>+$C155*M155</f>
        <v>0</v>
      </c>
      <c r="S155">
        <f>+$C155*N155</f>
        <v>0</v>
      </c>
      <c r="T155" s="14">
        <f>+SUM(J155:N155)</f>
        <v>1</v>
      </c>
      <c r="U155" t="s">
        <v>74</v>
      </c>
      <c r="V155" t="s">
        <v>75</v>
      </c>
      <c r="W155" t="s">
        <v>34</v>
      </c>
      <c r="Y155">
        <v>1.49</v>
      </c>
      <c r="Z155">
        <v>1.341</v>
      </c>
      <c r="AA155">
        <v>0.14899999999999999</v>
      </c>
      <c r="AB155">
        <v>0</v>
      </c>
      <c r="AC155">
        <v>0</v>
      </c>
      <c r="AD155">
        <v>0</v>
      </c>
    </row>
    <row r="156" spans="1:30" x14ac:dyDescent="0.2">
      <c r="A156" t="s">
        <v>150</v>
      </c>
      <c r="B156" t="s">
        <v>143</v>
      </c>
      <c r="C156">
        <v>4800</v>
      </c>
      <c r="D156" s="8">
        <v>44407</v>
      </c>
      <c r="E156" s="5" t="s">
        <v>121</v>
      </c>
      <c r="F156" t="s">
        <v>144</v>
      </c>
      <c r="J156" s="3">
        <v>0.65</v>
      </c>
      <c r="K156" s="3">
        <v>0.35</v>
      </c>
      <c r="L156" s="3"/>
      <c r="M156" s="3"/>
      <c r="N156" s="3"/>
      <c r="O156">
        <f>+$C156*J156</f>
        <v>3120</v>
      </c>
      <c r="P156">
        <f>+$C156*K156</f>
        <v>1680</v>
      </c>
      <c r="Q156">
        <f>+$C156*L156</f>
        <v>0</v>
      </c>
      <c r="R156">
        <f>+$C156*M156</f>
        <v>0</v>
      </c>
      <c r="S156">
        <f>+$C156*N156</f>
        <v>0</v>
      </c>
      <c r="T156" s="14">
        <f>+SUM(J156:N156)</f>
        <v>1</v>
      </c>
      <c r="U156" t="s">
        <v>151</v>
      </c>
      <c r="V156" t="s">
        <v>152</v>
      </c>
      <c r="W156" t="s">
        <v>34</v>
      </c>
      <c r="Y156">
        <v>6.0389999999999997</v>
      </c>
      <c r="Z156">
        <v>3.9253499999999999</v>
      </c>
      <c r="AA156">
        <v>2.1136499999999998</v>
      </c>
      <c r="AB156">
        <v>0</v>
      </c>
      <c r="AC156">
        <v>0</v>
      </c>
      <c r="AD156">
        <v>0</v>
      </c>
    </row>
    <row r="157" spans="1:30" x14ac:dyDescent="0.2">
      <c r="A157" t="s">
        <v>220</v>
      </c>
      <c r="B157" s="5" t="s">
        <v>1251</v>
      </c>
      <c r="C157">
        <v>6875</v>
      </c>
      <c r="D157" s="8">
        <v>44407</v>
      </c>
      <c r="E157" t="s">
        <v>61</v>
      </c>
      <c r="F157" t="s">
        <v>121</v>
      </c>
      <c r="G157" t="s">
        <v>1252</v>
      </c>
      <c r="H157" t="s">
        <v>208</v>
      </c>
      <c r="J157" s="3">
        <v>0.5</v>
      </c>
      <c r="K157" s="3">
        <v>0.25</v>
      </c>
      <c r="L157" s="3">
        <v>0.15</v>
      </c>
      <c r="M157" s="3">
        <v>0.1</v>
      </c>
      <c r="N157" s="3"/>
      <c r="O157">
        <f>+$C157*J157</f>
        <v>3437.5</v>
      </c>
      <c r="P157">
        <f>+$C157*K157</f>
        <v>1718.75</v>
      </c>
      <c r="Q157">
        <f>+$C157*L157</f>
        <v>1031.25</v>
      </c>
      <c r="R157">
        <f>+$C157*M157</f>
        <v>687.5</v>
      </c>
      <c r="S157">
        <f>+$C157*N157</f>
        <v>0</v>
      </c>
      <c r="T157" s="14">
        <f>+SUM(J157:N157)</f>
        <v>1</v>
      </c>
      <c r="U157" t="s">
        <v>221</v>
      </c>
      <c r="V157" t="s">
        <v>222</v>
      </c>
      <c r="W157" t="s">
        <v>34</v>
      </c>
      <c r="Y157">
        <v>9.85</v>
      </c>
      <c r="Z157">
        <v>4.9249999999999998</v>
      </c>
      <c r="AA157">
        <v>2.4624999999999999</v>
      </c>
      <c r="AB157">
        <v>1.4774999999999998</v>
      </c>
      <c r="AC157">
        <v>0.98499999999999999</v>
      </c>
      <c r="AD157">
        <v>0</v>
      </c>
    </row>
    <row r="158" spans="1:30" x14ac:dyDescent="0.2">
      <c r="A158" t="s">
        <v>314</v>
      </c>
      <c r="B158" t="s">
        <v>296</v>
      </c>
      <c r="C158">
        <v>6000</v>
      </c>
      <c r="D158" s="8">
        <v>44407</v>
      </c>
      <c r="E158" t="s">
        <v>144</v>
      </c>
      <c r="F158" t="s">
        <v>61</v>
      </c>
      <c r="J158" s="3">
        <v>0.95</v>
      </c>
      <c r="K158" s="3">
        <v>0.05</v>
      </c>
      <c r="L158" s="3"/>
      <c r="M158" s="3"/>
      <c r="N158" s="3"/>
      <c r="O158">
        <f>+$C158*J158</f>
        <v>5700</v>
      </c>
      <c r="P158">
        <f>+$C158*K158</f>
        <v>300</v>
      </c>
      <c r="Q158">
        <f>+$C158*L158</f>
        <v>0</v>
      </c>
      <c r="R158">
        <f>+$C158*M158</f>
        <v>0</v>
      </c>
      <c r="S158">
        <f>+$C158*N158</f>
        <v>0</v>
      </c>
      <c r="T158" s="14">
        <f>+SUM(J158:N158)</f>
        <v>1</v>
      </c>
      <c r="U158" t="s">
        <v>315</v>
      </c>
      <c r="V158" t="s">
        <v>316</v>
      </c>
      <c r="W158" t="s">
        <v>34</v>
      </c>
      <c r="Y158">
        <v>7.64</v>
      </c>
      <c r="Z158">
        <v>7.2579999999999991</v>
      </c>
      <c r="AA158">
        <v>0.38200000000000001</v>
      </c>
      <c r="AB158">
        <v>0</v>
      </c>
      <c r="AC158">
        <v>0</v>
      </c>
      <c r="AD158">
        <v>0</v>
      </c>
    </row>
    <row r="159" spans="1:30" x14ac:dyDescent="0.2">
      <c r="A159" t="s">
        <v>481</v>
      </c>
      <c r="B159" t="s">
        <v>463</v>
      </c>
      <c r="C159">
        <v>8000</v>
      </c>
      <c r="D159" s="8">
        <v>44407</v>
      </c>
      <c r="E159" t="s">
        <v>144</v>
      </c>
      <c r="J159" s="3">
        <v>1</v>
      </c>
      <c r="K159" s="3"/>
      <c r="L159" s="3"/>
      <c r="M159" s="3"/>
      <c r="N159" s="3"/>
      <c r="O159">
        <f>+$C159*J159</f>
        <v>8000</v>
      </c>
      <c r="P159">
        <f>+$C159*K159</f>
        <v>0</v>
      </c>
      <c r="Q159">
        <f>+$C159*L159</f>
        <v>0</v>
      </c>
      <c r="R159">
        <f>+$C159*M159</f>
        <v>0</v>
      </c>
      <c r="S159">
        <f>+$C159*N159</f>
        <v>0</v>
      </c>
      <c r="T159" s="14">
        <f>+SUM(J159:N159)</f>
        <v>1</v>
      </c>
      <c r="U159" t="s">
        <v>482</v>
      </c>
      <c r="V159" t="s">
        <v>483</v>
      </c>
      <c r="W159" t="s">
        <v>34</v>
      </c>
      <c r="Y159">
        <v>11.47</v>
      </c>
      <c r="Z159">
        <v>11.47</v>
      </c>
      <c r="AA159">
        <v>0</v>
      </c>
      <c r="AB159">
        <v>0</v>
      </c>
      <c r="AC159">
        <v>0</v>
      </c>
      <c r="AD159">
        <v>0</v>
      </c>
    </row>
    <row r="160" spans="1:30" x14ac:dyDescent="0.2">
      <c r="A160" t="s">
        <v>451</v>
      </c>
      <c r="B160" t="s">
        <v>1454</v>
      </c>
      <c r="C160">
        <v>5000</v>
      </c>
      <c r="D160" s="8">
        <v>44407</v>
      </c>
      <c r="E160" t="s">
        <v>98</v>
      </c>
      <c r="F160" s="5" t="s">
        <v>56</v>
      </c>
      <c r="G160" t="s">
        <v>61</v>
      </c>
      <c r="H160" t="s">
        <v>31</v>
      </c>
      <c r="I160" t="s">
        <v>121</v>
      </c>
      <c r="J160" s="3">
        <v>0.45</v>
      </c>
      <c r="K160" s="3">
        <v>0.3</v>
      </c>
      <c r="L160" s="3">
        <v>0.2</v>
      </c>
      <c r="M160" s="3"/>
      <c r="N160" s="3">
        <v>0.05</v>
      </c>
      <c r="O160">
        <f>+$C160*J160</f>
        <v>2250</v>
      </c>
      <c r="P160">
        <f>+$C160*K160</f>
        <v>1500</v>
      </c>
      <c r="Q160">
        <f>+$C160*L160</f>
        <v>1000</v>
      </c>
      <c r="R160">
        <f>+$C160*M160</f>
        <v>0</v>
      </c>
      <c r="S160">
        <f>+$C160*N160</f>
        <v>250</v>
      </c>
      <c r="T160" s="14">
        <f>+SUM(J160:N160)</f>
        <v>1</v>
      </c>
      <c r="U160" t="s">
        <v>452</v>
      </c>
      <c r="V160" t="s">
        <v>453</v>
      </c>
      <c r="W160" t="s">
        <v>34</v>
      </c>
      <c r="Y160">
        <v>7.17</v>
      </c>
      <c r="Z160">
        <v>3.2265000000000001</v>
      </c>
      <c r="AA160">
        <v>2.1509999999999998</v>
      </c>
      <c r="AB160">
        <v>1.4340000000000002</v>
      </c>
      <c r="AC160">
        <v>0</v>
      </c>
      <c r="AD160">
        <v>0.35850000000000004</v>
      </c>
    </row>
    <row r="161" spans="1:30" x14ac:dyDescent="0.2">
      <c r="A161" t="s">
        <v>577</v>
      </c>
      <c r="B161" t="s">
        <v>567</v>
      </c>
      <c r="C161">
        <v>7000</v>
      </c>
      <c r="D161" s="8">
        <v>44407</v>
      </c>
      <c r="E161" t="s">
        <v>1252</v>
      </c>
      <c r="F161" t="s">
        <v>61</v>
      </c>
      <c r="J161" s="3">
        <v>0.9</v>
      </c>
      <c r="K161" s="3">
        <v>0.1</v>
      </c>
      <c r="L161" s="3"/>
      <c r="M161" s="3"/>
      <c r="N161" s="3"/>
      <c r="O161">
        <f>+$C161*J161</f>
        <v>6300</v>
      </c>
      <c r="P161">
        <f>+$C161*K161</f>
        <v>700</v>
      </c>
      <c r="Q161">
        <f>+$C161*L161</f>
        <v>0</v>
      </c>
      <c r="R161">
        <f>+$C161*M161</f>
        <v>0</v>
      </c>
      <c r="S161">
        <f>+$C161*N161</f>
        <v>0</v>
      </c>
      <c r="T161" s="14">
        <f>+SUM(J161:N161)</f>
        <v>1</v>
      </c>
      <c r="U161" t="s">
        <v>578</v>
      </c>
      <c r="V161" t="s">
        <v>579</v>
      </c>
      <c r="W161" t="s">
        <v>34</v>
      </c>
      <c r="Y161">
        <v>9.56</v>
      </c>
      <c r="Z161">
        <v>8.604000000000001</v>
      </c>
      <c r="AA161">
        <v>0.95600000000000007</v>
      </c>
      <c r="AB161">
        <v>0</v>
      </c>
      <c r="AC161">
        <v>0</v>
      </c>
      <c r="AD161">
        <v>0</v>
      </c>
    </row>
    <row r="162" spans="1:30" x14ac:dyDescent="0.2">
      <c r="A162" t="s">
        <v>746</v>
      </c>
      <c r="B162" t="s">
        <v>1455</v>
      </c>
      <c r="C162">
        <v>8000</v>
      </c>
      <c r="D162" s="8">
        <v>44407</v>
      </c>
      <c r="E162" t="s">
        <v>1470</v>
      </c>
      <c r="F162" t="s">
        <v>50</v>
      </c>
      <c r="G162" s="5" t="s">
        <v>121</v>
      </c>
      <c r="H162" t="s">
        <v>61</v>
      </c>
      <c r="I162" t="s">
        <v>98</v>
      </c>
      <c r="J162" s="3">
        <v>0.55000000000000004</v>
      </c>
      <c r="K162" s="3">
        <v>0.1</v>
      </c>
      <c r="L162" s="3">
        <v>0.1</v>
      </c>
      <c r="M162" s="3">
        <v>0.1</v>
      </c>
      <c r="N162" s="3">
        <v>0.15</v>
      </c>
      <c r="O162">
        <f>+$C162*J162</f>
        <v>4400</v>
      </c>
      <c r="P162">
        <f>+$C162*K162</f>
        <v>800</v>
      </c>
      <c r="Q162">
        <f>+$C162*L162</f>
        <v>800</v>
      </c>
      <c r="R162">
        <f>+$C162*M162</f>
        <v>800</v>
      </c>
      <c r="S162">
        <f>+$C162*N162</f>
        <v>1200</v>
      </c>
      <c r="T162" s="14">
        <f>+SUM(J162:N162)</f>
        <v>1</v>
      </c>
      <c r="U162" t="s">
        <v>747</v>
      </c>
      <c r="V162" t="s">
        <v>748</v>
      </c>
      <c r="W162" t="s">
        <v>34</v>
      </c>
      <c r="Y162">
        <v>11.47</v>
      </c>
      <c r="Z162">
        <v>6.3085000000000004</v>
      </c>
      <c r="AA162">
        <v>1.147</v>
      </c>
      <c r="AB162">
        <v>1.147</v>
      </c>
      <c r="AC162">
        <v>1.147</v>
      </c>
      <c r="AD162">
        <v>1.7205000000000001</v>
      </c>
    </row>
    <row r="163" spans="1:30" x14ac:dyDescent="0.2">
      <c r="A163" t="s">
        <v>841</v>
      </c>
      <c r="B163" t="s">
        <v>825</v>
      </c>
      <c r="C163">
        <v>8000</v>
      </c>
      <c r="D163" s="8">
        <v>44407</v>
      </c>
      <c r="E163" t="s">
        <v>56</v>
      </c>
      <c r="F163" t="s">
        <v>121</v>
      </c>
      <c r="J163" s="3">
        <v>0.85</v>
      </c>
      <c r="K163" s="3">
        <v>0.15</v>
      </c>
      <c r="L163" s="3"/>
      <c r="M163" s="3"/>
      <c r="N163" s="3"/>
      <c r="O163">
        <f>+$C163*J163</f>
        <v>6800</v>
      </c>
      <c r="P163">
        <f>+$C163*K163</f>
        <v>1200</v>
      </c>
      <c r="Q163">
        <f>+$C163*L163</f>
        <v>0</v>
      </c>
      <c r="R163">
        <f>+$C163*M163</f>
        <v>0</v>
      </c>
      <c r="S163">
        <f>+$C163*N163</f>
        <v>0</v>
      </c>
      <c r="T163" s="14">
        <f>+SUM(J163:N163)</f>
        <v>1</v>
      </c>
      <c r="U163" t="s">
        <v>842</v>
      </c>
      <c r="V163" t="s">
        <v>843</v>
      </c>
      <c r="W163" t="s">
        <v>34</v>
      </c>
      <c r="Y163">
        <v>11.47</v>
      </c>
      <c r="Z163">
        <v>9.7495000000000012</v>
      </c>
      <c r="AA163">
        <v>1.7205000000000001</v>
      </c>
      <c r="AB163">
        <v>0</v>
      </c>
      <c r="AC163">
        <v>0</v>
      </c>
      <c r="AD163">
        <v>0</v>
      </c>
    </row>
    <row r="164" spans="1:30" x14ac:dyDescent="0.2">
      <c r="A164" t="s">
        <v>120</v>
      </c>
      <c r="B164" t="s">
        <v>1248</v>
      </c>
      <c r="C164">
        <v>4500</v>
      </c>
      <c r="D164" s="8">
        <v>44413</v>
      </c>
      <c r="E164" t="s">
        <v>56</v>
      </c>
      <c r="F164" t="s">
        <v>121</v>
      </c>
      <c r="J164" s="3">
        <v>0.5</v>
      </c>
      <c r="K164" s="3">
        <v>0.5</v>
      </c>
      <c r="L164" s="3"/>
      <c r="M164" s="3"/>
      <c r="N164" s="3"/>
      <c r="O164">
        <f>+$C164*J164</f>
        <v>2250</v>
      </c>
      <c r="P164">
        <f>+$C164*K164</f>
        <v>2250</v>
      </c>
      <c r="Q164">
        <f>+$C164*L164</f>
        <v>0</v>
      </c>
      <c r="R164">
        <f>+$C164*M164</f>
        <v>0</v>
      </c>
      <c r="S164">
        <f>+$C164*N164</f>
        <v>0</v>
      </c>
      <c r="T164" s="14">
        <f>+SUM(J164:N164)</f>
        <v>1</v>
      </c>
      <c r="U164" t="s">
        <v>122</v>
      </c>
      <c r="V164" t="s">
        <v>123</v>
      </c>
      <c r="W164" t="s">
        <v>34</v>
      </c>
      <c r="Y164">
        <v>5.74</v>
      </c>
      <c r="Z164">
        <v>2.87</v>
      </c>
      <c r="AA164">
        <v>2.87</v>
      </c>
      <c r="AB164">
        <v>0</v>
      </c>
      <c r="AC164">
        <v>0</v>
      </c>
      <c r="AD164">
        <v>0</v>
      </c>
    </row>
    <row r="165" spans="1:30" x14ac:dyDescent="0.2">
      <c r="A165" t="s">
        <v>432</v>
      </c>
      <c r="B165" t="s">
        <v>414</v>
      </c>
      <c r="C165">
        <v>7000</v>
      </c>
      <c r="D165" s="8">
        <v>44421</v>
      </c>
      <c r="E165" t="s">
        <v>144</v>
      </c>
      <c r="J165" s="3">
        <v>1</v>
      </c>
      <c r="K165" s="3"/>
      <c r="L165" s="3"/>
      <c r="M165" s="3"/>
      <c r="N165" s="3"/>
      <c r="O165">
        <f>+$C165*J165</f>
        <v>7000</v>
      </c>
      <c r="P165">
        <f>+$C165*K165</f>
        <v>0</v>
      </c>
      <c r="Q165">
        <f>+$C165*L165</f>
        <v>0</v>
      </c>
      <c r="R165">
        <f>+$C165*M165</f>
        <v>0</v>
      </c>
      <c r="S165">
        <f>+$C165*N165</f>
        <v>0</v>
      </c>
      <c r="T165" s="14">
        <f>+SUM(J165:N165)</f>
        <v>1</v>
      </c>
      <c r="U165" t="s">
        <v>433</v>
      </c>
      <c r="V165" t="s">
        <v>434</v>
      </c>
      <c r="W165" t="s">
        <v>34</v>
      </c>
      <c r="Y165">
        <v>9.56</v>
      </c>
      <c r="Z165">
        <v>9.56</v>
      </c>
      <c r="AA165">
        <v>0</v>
      </c>
      <c r="AB165">
        <v>0</v>
      </c>
      <c r="AC165">
        <v>0</v>
      </c>
      <c r="AD165">
        <v>0</v>
      </c>
    </row>
    <row r="166" spans="1:30" x14ac:dyDescent="0.2">
      <c r="A166" t="s">
        <v>780</v>
      </c>
      <c r="B166" t="s">
        <v>768</v>
      </c>
      <c r="C166">
        <v>8000</v>
      </c>
      <c r="D166" s="8">
        <v>44421</v>
      </c>
      <c r="E166" t="s">
        <v>719</v>
      </c>
      <c r="F166" t="s">
        <v>144</v>
      </c>
      <c r="G166" t="s">
        <v>61</v>
      </c>
      <c r="H166" t="s">
        <v>1252</v>
      </c>
      <c r="J166" s="3">
        <v>0.3</v>
      </c>
      <c r="K166" s="3">
        <v>0.1</v>
      </c>
      <c r="L166" s="3">
        <v>0.5</v>
      </c>
      <c r="M166" s="3">
        <v>0.1</v>
      </c>
      <c r="N166" s="3"/>
      <c r="O166">
        <f>+$C166*J166</f>
        <v>2400</v>
      </c>
      <c r="P166">
        <f>+$C166*K166</f>
        <v>800</v>
      </c>
      <c r="Q166">
        <f>+$C166*L166</f>
        <v>4000</v>
      </c>
      <c r="R166">
        <f>+$C166*M166</f>
        <v>800</v>
      </c>
      <c r="S166">
        <f>+$C166*N166</f>
        <v>0</v>
      </c>
      <c r="T166" s="14">
        <f>+SUM(J166:N166)</f>
        <v>1</v>
      </c>
      <c r="U166" t="s">
        <v>781</v>
      </c>
      <c r="V166" t="s">
        <v>782</v>
      </c>
      <c r="W166" t="s">
        <v>34</v>
      </c>
      <c r="Y166">
        <v>11.47</v>
      </c>
      <c r="Z166">
        <v>3.4410000000000003</v>
      </c>
      <c r="AA166">
        <v>1.147</v>
      </c>
      <c r="AB166">
        <v>5.7350000000000003</v>
      </c>
      <c r="AC166">
        <v>1.147</v>
      </c>
      <c r="AD166">
        <v>0</v>
      </c>
    </row>
    <row r="167" spans="1:30" x14ac:dyDescent="0.2">
      <c r="A167" t="s">
        <v>509</v>
      </c>
      <c r="B167" t="s">
        <v>1255</v>
      </c>
      <c r="C167">
        <v>5280</v>
      </c>
      <c r="D167" s="8">
        <v>44422</v>
      </c>
      <c r="E167" s="5" t="s">
        <v>121</v>
      </c>
      <c r="F167" s="5" t="s">
        <v>1252</v>
      </c>
      <c r="G167" t="s">
        <v>1470</v>
      </c>
      <c r="J167" s="3">
        <v>0.7</v>
      </c>
      <c r="K167" s="3">
        <v>0.2</v>
      </c>
      <c r="L167" s="3">
        <v>0.1</v>
      </c>
      <c r="M167" s="3"/>
      <c r="N167" s="3"/>
      <c r="O167">
        <f>+$C167*J167</f>
        <v>3695.9999999999995</v>
      </c>
      <c r="P167">
        <f>+$C167*K167</f>
        <v>1056</v>
      </c>
      <c r="Q167">
        <f>+$C167*L167</f>
        <v>528</v>
      </c>
      <c r="R167">
        <f>+$C167*M167</f>
        <v>0</v>
      </c>
      <c r="S167">
        <f>+$C167*N167</f>
        <v>0</v>
      </c>
      <c r="T167" s="14">
        <f>+SUM(J167:N167)</f>
        <v>0.99999999999999989</v>
      </c>
      <c r="U167" t="s">
        <v>510</v>
      </c>
      <c r="V167" t="s">
        <v>511</v>
      </c>
      <c r="W167" t="s">
        <v>34</v>
      </c>
      <c r="Y167">
        <v>7.17</v>
      </c>
      <c r="Z167">
        <v>5.0189999999999992</v>
      </c>
      <c r="AA167">
        <v>1.4340000000000002</v>
      </c>
      <c r="AB167">
        <v>0.71700000000000008</v>
      </c>
      <c r="AC167">
        <v>0</v>
      </c>
      <c r="AD167">
        <v>0</v>
      </c>
    </row>
    <row r="168" spans="1:30" x14ac:dyDescent="0.2">
      <c r="A168" t="s">
        <v>115</v>
      </c>
      <c r="B168" t="s">
        <v>1250</v>
      </c>
      <c r="C168">
        <v>8000</v>
      </c>
      <c r="D168" s="8">
        <v>44423</v>
      </c>
      <c r="E168" t="s">
        <v>51</v>
      </c>
      <c r="F168" t="s">
        <v>61</v>
      </c>
      <c r="G168" s="5" t="s">
        <v>98</v>
      </c>
      <c r="J168" s="3">
        <v>0.8</v>
      </c>
      <c r="K168" s="3">
        <v>0.1</v>
      </c>
      <c r="L168" s="3">
        <v>0.1</v>
      </c>
      <c r="M168" s="3"/>
      <c r="N168" s="3"/>
      <c r="O168">
        <f>+$C168*J168</f>
        <v>6400</v>
      </c>
      <c r="P168">
        <f>+$C168*K168</f>
        <v>800</v>
      </c>
      <c r="Q168">
        <f>+$C168*L168</f>
        <v>800</v>
      </c>
      <c r="R168">
        <f>+$C168*M168</f>
        <v>0</v>
      </c>
      <c r="S168">
        <f>+$C168*N168</f>
        <v>0</v>
      </c>
      <c r="T168" s="14">
        <f>+SUM(J168:N168)</f>
        <v>1</v>
      </c>
      <c r="U168" t="s">
        <v>113</v>
      </c>
      <c r="V168" t="s">
        <v>114</v>
      </c>
      <c r="W168" t="s">
        <v>34</v>
      </c>
      <c r="Y168">
        <v>11.47</v>
      </c>
      <c r="Z168">
        <v>9.1760000000000002</v>
      </c>
      <c r="AA168">
        <v>1.147</v>
      </c>
      <c r="AB168">
        <v>1.147</v>
      </c>
      <c r="AC168">
        <v>0</v>
      </c>
      <c r="AD168">
        <v>0</v>
      </c>
    </row>
    <row r="169" spans="1:30" x14ac:dyDescent="0.2">
      <c r="A169" t="s">
        <v>198</v>
      </c>
      <c r="B169" t="s">
        <v>174</v>
      </c>
      <c r="D169" s="8">
        <v>44423</v>
      </c>
      <c r="E169" t="s">
        <v>144</v>
      </c>
      <c r="F169" s="5" t="s">
        <v>98</v>
      </c>
      <c r="G169" t="s">
        <v>61</v>
      </c>
      <c r="J169" s="3">
        <v>0.6</v>
      </c>
      <c r="K169" s="3">
        <v>0.2</v>
      </c>
      <c r="L169" s="3">
        <v>0.2</v>
      </c>
      <c r="M169" s="3"/>
      <c r="N169" s="3"/>
      <c r="O169">
        <f>+$C169*J169</f>
        <v>0</v>
      </c>
      <c r="P169">
        <f>+$C169*K169</f>
        <v>0</v>
      </c>
      <c r="Q169">
        <f>+$C169*L169</f>
        <v>0</v>
      </c>
      <c r="R169">
        <f>+$C169*M169</f>
        <v>0</v>
      </c>
      <c r="S169">
        <f>+$C169*N169</f>
        <v>0</v>
      </c>
      <c r="T169" s="14">
        <f>+SUM(J169:N169)</f>
        <v>1</v>
      </c>
      <c r="U169" t="s">
        <v>199</v>
      </c>
      <c r="V169" t="s">
        <v>200</v>
      </c>
      <c r="Y169">
        <v>11.47</v>
      </c>
      <c r="Z169">
        <v>6.8820000000000006</v>
      </c>
      <c r="AA169">
        <v>2.294</v>
      </c>
      <c r="AB169">
        <v>2.294</v>
      </c>
      <c r="AC169">
        <v>0</v>
      </c>
      <c r="AD169">
        <v>0</v>
      </c>
    </row>
    <row r="170" spans="1:30" x14ac:dyDescent="0.2">
      <c r="A170" t="s">
        <v>195</v>
      </c>
      <c r="B170" t="s">
        <v>174</v>
      </c>
      <c r="C170">
        <v>8000</v>
      </c>
      <c r="D170" s="8">
        <v>44423</v>
      </c>
      <c r="E170" t="s">
        <v>144</v>
      </c>
      <c r="F170" s="5" t="s">
        <v>98</v>
      </c>
      <c r="G170" t="s">
        <v>61</v>
      </c>
      <c r="J170" s="3">
        <v>0.6</v>
      </c>
      <c r="K170" s="3">
        <v>0.2</v>
      </c>
      <c r="L170" s="3">
        <v>0.2</v>
      </c>
      <c r="M170" s="3"/>
      <c r="N170" s="3"/>
      <c r="O170">
        <f>+$C170*J170</f>
        <v>4800</v>
      </c>
      <c r="P170">
        <f>+$C170*K170</f>
        <v>1600</v>
      </c>
      <c r="Q170">
        <f>+$C170*L170</f>
        <v>1600</v>
      </c>
      <c r="R170">
        <f>+$C170*M170</f>
        <v>0</v>
      </c>
      <c r="S170">
        <f>+$C170*N170</f>
        <v>0</v>
      </c>
      <c r="T170" s="14">
        <f>+SUM(J170:N170)</f>
        <v>1</v>
      </c>
      <c r="U170" t="s">
        <v>196</v>
      </c>
      <c r="V170" t="s">
        <v>197</v>
      </c>
      <c r="W170" t="s">
        <v>101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">
      <c r="A171" t="s">
        <v>273</v>
      </c>
      <c r="B171" t="s">
        <v>1453</v>
      </c>
      <c r="C171">
        <v>7000</v>
      </c>
      <c r="D171" s="8">
        <v>44426</v>
      </c>
      <c r="E171" t="s">
        <v>61</v>
      </c>
      <c r="F171" t="s">
        <v>208</v>
      </c>
      <c r="G171" s="5" t="s">
        <v>98</v>
      </c>
      <c r="J171" s="3">
        <v>0.5</v>
      </c>
      <c r="K171" s="3">
        <v>0.5</v>
      </c>
      <c r="L171" s="3"/>
      <c r="M171" s="3"/>
      <c r="N171" s="3"/>
      <c r="O171">
        <f>+$C171*J171</f>
        <v>3500</v>
      </c>
      <c r="P171">
        <f>+$C171*K171</f>
        <v>3500</v>
      </c>
      <c r="Q171">
        <f>+$C171*L171</f>
        <v>0</v>
      </c>
      <c r="R171">
        <f>+$C171*M171</f>
        <v>0</v>
      </c>
      <c r="S171">
        <f>+$C171*N171</f>
        <v>0</v>
      </c>
      <c r="T171" s="14">
        <f>+SUM(J171:N171)</f>
        <v>1</v>
      </c>
      <c r="U171" t="s">
        <v>274</v>
      </c>
      <c r="V171" t="s">
        <v>275</v>
      </c>
      <c r="W171" t="s">
        <v>34</v>
      </c>
      <c r="Y171">
        <v>9.56</v>
      </c>
      <c r="Z171">
        <v>4.78</v>
      </c>
      <c r="AA171">
        <v>4.78</v>
      </c>
      <c r="AB171">
        <v>0</v>
      </c>
      <c r="AC171">
        <v>0</v>
      </c>
      <c r="AD171">
        <v>0</v>
      </c>
    </row>
    <row r="172" spans="1:30" x14ac:dyDescent="0.2">
      <c r="A172" t="s">
        <v>677</v>
      </c>
      <c r="B172" t="s">
        <v>670</v>
      </c>
      <c r="C172">
        <v>3045</v>
      </c>
      <c r="D172" s="8">
        <v>44426</v>
      </c>
      <c r="E172" t="s">
        <v>31</v>
      </c>
      <c r="J172" s="3">
        <v>1</v>
      </c>
      <c r="K172" s="3"/>
      <c r="L172" s="3"/>
      <c r="M172" s="3"/>
      <c r="N172" s="3"/>
      <c r="O172">
        <f>+$C172*J172</f>
        <v>3045</v>
      </c>
      <c r="P172">
        <f>+$C172*K172</f>
        <v>0</v>
      </c>
      <c r="Q172">
        <f>+$C172*L172</f>
        <v>0</v>
      </c>
      <c r="R172">
        <f>+$C172*M172</f>
        <v>0</v>
      </c>
      <c r="S172">
        <f>+$C172*N172</f>
        <v>0</v>
      </c>
      <c r="T172" s="14">
        <f>+SUM(J172:N172)</f>
        <v>1</v>
      </c>
      <c r="U172" t="s">
        <v>678</v>
      </c>
      <c r="V172" t="s">
        <v>679</v>
      </c>
      <c r="W172" t="s">
        <v>34</v>
      </c>
      <c r="Y172">
        <v>6.5</v>
      </c>
      <c r="Z172">
        <v>6.5</v>
      </c>
      <c r="AA172">
        <v>0</v>
      </c>
      <c r="AB172">
        <v>0</v>
      </c>
      <c r="AC172">
        <v>0</v>
      </c>
      <c r="AD172">
        <v>0</v>
      </c>
    </row>
    <row r="173" spans="1:30" x14ac:dyDescent="0.2">
      <c r="A173" t="s">
        <v>649</v>
      </c>
      <c r="B173" t="s">
        <v>650</v>
      </c>
      <c r="C173">
        <v>3000</v>
      </c>
      <c r="D173" s="8">
        <v>44429</v>
      </c>
      <c r="E173" s="5" t="s">
        <v>121</v>
      </c>
      <c r="J173" s="3">
        <v>1</v>
      </c>
      <c r="K173" s="3"/>
      <c r="L173" s="3"/>
      <c r="M173" s="3"/>
      <c r="N173" s="3"/>
      <c r="O173">
        <f>+$C173*J173</f>
        <v>3000</v>
      </c>
      <c r="P173">
        <f>+$C173*K173</f>
        <v>0</v>
      </c>
      <c r="Q173">
        <f>+$C173*L173</f>
        <v>0</v>
      </c>
      <c r="R173">
        <f>+$C173*M173</f>
        <v>0</v>
      </c>
      <c r="S173">
        <f>+$C173*N173</f>
        <v>0</v>
      </c>
      <c r="T173" s="14">
        <f>+SUM(J173:N173)</f>
        <v>1</v>
      </c>
      <c r="U173" t="s">
        <v>651</v>
      </c>
      <c r="V173" t="s">
        <v>652</v>
      </c>
      <c r="W173" t="s">
        <v>34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">
      <c r="A174" t="s">
        <v>373</v>
      </c>
      <c r="B174" t="s">
        <v>370</v>
      </c>
      <c r="C174">
        <v>3200</v>
      </c>
      <c r="D174" s="8">
        <v>44432</v>
      </c>
      <c r="E174" t="s">
        <v>144</v>
      </c>
      <c r="J174" s="3">
        <v>1</v>
      </c>
      <c r="K174" s="3"/>
      <c r="L174" s="3"/>
      <c r="M174" s="3"/>
      <c r="N174" s="3"/>
      <c r="O174">
        <f>+$C174*J174</f>
        <v>3200</v>
      </c>
      <c r="P174">
        <f>+$C174*K174</f>
        <v>0</v>
      </c>
      <c r="Q174">
        <f>+$C174*L174</f>
        <v>0</v>
      </c>
      <c r="R174">
        <f>+$C174*M174</f>
        <v>0</v>
      </c>
      <c r="S174">
        <f>+$C174*N174</f>
        <v>0</v>
      </c>
      <c r="T174" s="14">
        <f>+SUM(J174:N174)</f>
        <v>1</v>
      </c>
      <c r="U174" t="s">
        <v>374</v>
      </c>
      <c r="V174" t="s">
        <v>375</v>
      </c>
      <c r="W174" t="s">
        <v>34</v>
      </c>
      <c r="Y174">
        <v>3.0590000000000002</v>
      </c>
      <c r="Z174">
        <v>3.0590000000000002</v>
      </c>
      <c r="AA174">
        <v>0</v>
      </c>
      <c r="AB174">
        <v>0</v>
      </c>
      <c r="AC174">
        <v>0</v>
      </c>
      <c r="AD174">
        <v>0</v>
      </c>
    </row>
    <row r="175" spans="1:30" x14ac:dyDescent="0.2">
      <c r="A175" t="s">
        <v>459</v>
      </c>
      <c r="B175" t="s">
        <v>456</v>
      </c>
      <c r="C175">
        <v>2100</v>
      </c>
      <c r="D175" s="8">
        <v>44432</v>
      </c>
      <c r="E175" t="s">
        <v>61</v>
      </c>
      <c r="F175" s="5" t="s">
        <v>98</v>
      </c>
      <c r="J175" s="3">
        <v>0.5</v>
      </c>
      <c r="K175" s="3">
        <v>0.5</v>
      </c>
      <c r="L175" s="3"/>
      <c r="M175" s="3"/>
      <c r="N175" s="3"/>
      <c r="O175">
        <f>+$C175*J175</f>
        <v>1050</v>
      </c>
      <c r="P175">
        <f>+$C175*K175</f>
        <v>1050</v>
      </c>
      <c r="Q175">
        <f>+$C175*L175</f>
        <v>0</v>
      </c>
      <c r="R175">
        <f>+$C175*M175</f>
        <v>0</v>
      </c>
      <c r="S175">
        <f>+$C175*N175</f>
        <v>0</v>
      </c>
      <c r="T175" s="14">
        <f>+SUM(J175:N175)</f>
        <v>1</v>
      </c>
      <c r="U175" t="s">
        <v>460</v>
      </c>
      <c r="V175" t="s">
        <v>461</v>
      </c>
      <c r="W175" t="s">
        <v>34</v>
      </c>
      <c r="Y175">
        <v>7.64</v>
      </c>
      <c r="Z175">
        <v>3.82</v>
      </c>
      <c r="AA175">
        <v>3.82</v>
      </c>
      <c r="AB175">
        <v>0</v>
      </c>
      <c r="AC175">
        <v>0</v>
      </c>
      <c r="AD175">
        <v>0</v>
      </c>
    </row>
    <row r="176" spans="1:30" x14ac:dyDescent="0.2">
      <c r="A176" t="s">
        <v>394</v>
      </c>
      <c r="B176" t="s">
        <v>1253</v>
      </c>
      <c r="C176">
        <v>5000</v>
      </c>
      <c r="D176" s="8">
        <v>44432</v>
      </c>
      <c r="E176" t="s">
        <v>31</v>
      </c>
      <c r="J176" s="3">
        <v>1</v>
      </c>
      <c r="K176" s="3"/>
      <c r="L176" s="3"/>
      <c r="M176" s="3"/>
      <c r="N176" s="3"/>
      <c r="O176">
        <f>+$C176*J176</f>
        <v>5000</v>
      </c>
      <c r="P176">
        <f>+$C176*K176</f>
        <v>0</v>
      </c>
      <c r="Q176">
        <f>+$C176*L176</f>
        <v>0</v>
      </c>
      <c r="R176">
        <f>+$C176*M176</f>
        <v>0</v>
      </c>
      <c r="S176">
        <f>+$C176*N176</f>
        <v>0</v>
      </c>
      <c r="T176" s="14">
        <f>+SUM(J176:N176)</f>
        <v>1</v>
      </c>
      <c r="U176" t="s">
        <v>395</v>
      </c>
      <c r="V176" t="s">
        <v>396</v>
      </c>
      <c r="W176" t="s">
        <v>34</v>
      </c>
      <c r="Y176">
        <v>5.74</v>
      </c>
      <c r="Z176">
        <v>5.74</v>
      </c>
      <c r="AA176">
        <v>0</v>
      </c>
      <c r="AB176">
        <v>0</v>
      </c>
      <c r="AC176">
        <v>0</v>
      </c>
      <c r="AD176">
        <v>0</v>
      </c>
    </row>
    <row r="177" spans="1:30" x14ac:dyDescent="0.2">
      <c r="A177" t="s">
        <v>76</v>
      </c>
      <c r="B177" t="s">
        <v>1249</v>
      </c>
      <c r="C177">
        <v>1000</v>
      </c>
      <c r="D177" s="8">
        <v>44433</v>
      </c>
      <c r="E177" t="s">
        <v>1252</v>
      </c>
      <c r="F177" t="s">
        <v>61</v>
      </c>
      <c r="J177" s="3">
        <v>0.9</v>
      </c>
      <c r="K177" s="3">
        <v>0.1</v>
      </c>
      <c r="L177" s="3"/>
      <c r="M177" s="3"/>
      <c r="N177" s="3"/>
      <c r="O177">
        <f>+$C177*J177</f>
        <v>900</v>
      </c>
      <c r="P177">
        <f>+$C177*K177</f>
        <v>100</v>
      </c>
      <c r="Q177">
        <f>+$C177*L177</f>
        <v>0</v>
      </c>
      <c r="R177">
        <f>+$C177*M177</f>
        <v>0</v>
      </c>
      <c r="S177">
        <f>+$C177*N177</f>
        <v>0</v>
      </c>
      <c r="T177" s="14">
        <f>+SUM(J177:N177)</f>
        <v>1</v>
      </c>
      <c r="U177" t="s">
        <v>77</v>
      </c>
      <c r="V177" t="s">
        <v>78</v>
      </c>
      <c r="W177" t="s">
        <v>34</v>
      </c>
      <c r="Y177">
        <v>1.1499999999999999</v>
      </c>
      <c r="Z177">
        <v>1.0349999999999999</v>
      </c>
      <c r="AA177">
        <v>0.11499999999999999</v>
      </c>
      <c r="AB177">
        <v>0</v>
      </c>
      <c r="AC177">
        <v>0</v>
      </c>
      <c r="AD177">
        <v>0</v>
      </c>
    </row>
    <row r="178" spans="1:30" x14ac:dyDescent="0.2">
      <c r="A178" t="s">
        <v>619</v>
      </c>
      <c r="B178" t="s">
        <v>606</v>
      </c>
      <c r="C178">
        <v>6000</v>
      </c>
      <c r="D178" s="8">
        <v>44433</v>
      </c>
      <c r="E178" t="s">
        <v>1470</v>
      </c>
      <c r="F178" t="s">
        <v>121</v>
      </c>
      <c r="G178" t="s">
        <v>61</v>
      </c>
      <c r="J178" s="3">
        <v>0.7</v>
      </c>
      <c r="K178" s="3">
        <v>0.2</v>
      </c>
      <c r="L178" s="3">
        <v>0.1</v>
      </c>
      <c r="M178" s="3"/>
      <c r="N178" s="3"/>
      <c r="O178">
        <f>+$C178*J178</f>
        <v>4200</v>
      </c>
      <c r="P178">
        <f>+$C178*K178</f>
        <v>1200</v>
      </c>
      <c r="Q178">
        <f>+$C178*L178</f>
        <v>600</v>
      </c>
      <c r="R178">
        <f>+$C178*M178</f>
        <v>0</v>
      </c>
      <c r="S178">
        <f>+$C178*N178</f>
        <v>0</v>
      </c>
      <c r="T178" s="14">
        <f>+SUM(J178:N178)</f>
        <v>0.99999999999999989</v>
      </c>
      <c r="U178" t="s">
        <v>620</v>
      </c>
      <c r="V178" t="s">
        <v>621</v>
      </c>
      <c r="W178" t="s">
        <v>34</v>
      </c>
      <c r="Y178">
        <v>7.64</v>
      </c>
      <c r="Z178">
        <v>5.3479999999999999</v>
      </c>
      <c r="AA178">
        <v>1.528</v>
      </c>
      <c r="AB178">
        <v>0.76400000000000001</v>
      </c>
      <c r="AC178">
        <v>0</v>
      </c>
      <c r="AD178">
        <v>0</v>
      </c>
    </row>
    <row r="179" spans="1:30" x14ac:dyDescent="0.2">
      <c r="A179" t="s">
        <v>356</v>
      </c>
      <c r="B179" t="s">
        <v>1254</v>
      </c>
      <c r="C179">
        <v>8000</v>
      </c>
      <c r="D179" s="8">
        <v>44434</v>
      </c>
      <c r="E179" t="s">
        <v>56</v>
      </c>
      <c r="F179" t="s">
        <v>325</v>
      </c>
      <c r="J179" s="3">
        <v>0.9</v>
      </c>
      <c r="K179" s="3">
        <v>0.1</v>
      </c>
      <c r="L179" s="3"/>
      <c r="M179" s="3"/>
      <c r="N179" s="3"/>
      <c r="O179">
        <f>+$C179*J179</f>
        <v>7200</v>
      </c>
      <c r="P179">
        <f>+$C179*K179</f>
        <v>800</v>
      </c>
      <c r="Q179">
        <f>+$C179*L179</f>
        <v>0</v>
      </c>
      <c r="R179">
        <f>+$C179*M179</f>
        <v>0</v>
      </c>
      <c r="S179">
        <f>+$C179*N179</f>
        <v>0</v>
      </c>
      <c r="T179" s="14">
        <f>+SUM(J179:N179)</f>
        <v>1</v>
      </c>
      <c r="U179" t="s">
        <v>357</v>
      </c>
      <c r="V179" t="s">
        <v>358</v>
      </c>
      <c r="W179" t="s">
        <v>34</v>
      </c>
      <c r="Y179">
        <v>11.47</v>
      </c>
      <c r="Z179">
        <v>10.323</v>
      </c>
      <c r="AA179">
        <v>1.147</v>
      </c>
      <c r="AB179">
        <v>0</v>
      </c>
      <c r="AC179">
        <v>0</v>
      </c>
      <c r="AD179">
        <v>0</v>
      </c>
    </row>
    <row r="180" spans="1:30" x14ac:dyDescent="0.2">
      <c r="A180" t="s">
        <v>542</v>
      </c>
      <c r="B180" t="s">
        <v>536</v>
      </c>
      <c r="C180">
        <v>1800</v>
      </c>
      <c r="D180" s="8">
        <v>44436</v>
      </c>
      <c r="E180" t="s">
        <v>31</v>
      </c>
      <c r="J180" s="3">
        <v>1</v>
      </c>
      <c r="K180" s="3"/>
      <c r="L180" s="3"/>
      <c r="M180" s="3"/>
      <c r="N180" s="3"/>
      <c r="O180">
        <f>+$C180*J180</f>
        <v>1800</v>
      </c>
      <c r="P180">
        <f>+$C180*K180</f>
        <v>0</v>
      </c>
      <c r="Q180">
        <f>+$C180*L180</f>
        <v>0</v>
      </c>
      <c r="R180">
        <f>+$C180*M180</f>
        <v>0</v>
      </c>
      <c r="S180">
        <f>+$C180*N180</f>
        <v>0</v>
      </c>
      <c r="T180" s="14">
        <f>+SUM(J180:N180)</f>
        <v>1</v>
      </c>
      <c r="U180" t="s">
        <v>543</v>
      </c>
      <c r="V180" t="s">
        <v>544</v>
      </c>
      <c r="W180" t="s">
        <v>34</v>
      </c>
      <c r="Y180">
        <v>2.29</v>
      </c>
      <c r="Z180">
        <v>2.29</v>
      </c>
      <c r="AA180">
        <v>0</v>
      </c>
      <c r="AB180">
        <v>0</v>
      </c>
      <c r="AC180">
        <v>0</v>
      </c>
      <c r="AD180">
        <v>0</v>
      </c>
    </row>
    <row r="181" spans="1:30" x14ac:dyDescent="0.2">
      <c r="A181" t="s">
        <v>49</v>
      </c>
      <c r="B181" t="s">
        <v>30</v>
      </c>
      <c r="C181">
        <v>4200</v>
      </c>
      <c r="D181" s="8">
        <v>44438</v>
      </c>
      <c r="E181" t="s">
        <v>31</v>
      </c>
      <c r="F181" t="s">
        <v>50</v>
      </c>
      <c r="G181" t="s">
        <v>51</v>
      </c>
      <c r="J181" s="3">
        <v>0.8</v>
      </c>
      <c r="K181" s="3">
        <v>0.1</v>
      </c>
      <c r="L181" s="3">
        <v>0.1</v>
      </c>
      <c r="M181" s="3"/>
      <c r="N181" s="3"/>
      <c r="O181">
        <f>+$C181*J181</f>
        <v>3360</v>
      </c>
      <c r="P181">
        <f>+$C181*K181</f>
        <v>420</v>
      </c>
      <c r="Q181">
        <f>+$C181*L181</f>
        <v>420</v>
      </c>
      <c r="R181">
        <f>+$C181*M181</f>
        <v>0</v>
      </c>
      <c r="S181">
        <f>+$C181*N181</f>
        <v>0</v>
      </c>
      <c r="T181" s="14">
        <f>+SUM(J181:N181)</f>
        <v>1</v>
      </c>
      <c r="U181" t="s">
        <v>52</v>
      </c>
      <c r="V181" t="s">
        <v>53</v>
      </c>
      <c r="W181" t="s">
        <v>34</v>
      </c>
      <c r="Y181">
        <v>5.74</v>
      </c>
      <c r="Z181">
        <v>4.5920000000000005</v>
      </c>
      <c r="AA181">
        <v>0.57400000000000007</v>
      </c>
      <c r="AB181">
        <v>0.57400000000000007</v>
      </c>
      <c r="AC181">
        <v>0</v>
      </c>
      <c r="AD181">
        <v>0</v>
      </c>
    </row>
    <row r="182" spans="1:30" x14ac:dyDescent="0.2">
      <c r="A182" t="s">
        <v>153</v>
      </c>
      <c r="B182" t="s">
        <v>143</v>
      </c>
      <c r="C182">
        <v>4908</v>
      </c>
      <c r="D182" s="8">
        <v>44438</v>
      </c>
      <c r="E182" s="5" t="s">
        <v>121</v>
      </c>
      <c r="F182" t="s">
        <v>144</v>
      </c>
      <c r="J182" s="3">
        <v>0.65</v>
      </c>
      <c r="K182" s="3">
        <v>0.35</v>
      </c>
      <c r="L182" s="3"/>
      <c r="M182" s="3"/>
      <c r="N182" s="3"/>
      <c r="O182">
        <f>+$C182*J182</f>
        <v>3190.2000000000003</v>
      </c>
      <c r="P182">
        <f>+$C182*K182</f>
        <v>1717.8</v>
      </c>
      <c r="Q182">
        <f>+$C182*L182</f>
        <v>0</v>
      </c>
      <c r="R182">
        <f>+$C182*M182</f>
        <v>0</v>
      </c>
      <c r="S182">
        <f>+$C182*N182</f>
        <v>0</v>
      </c>
      <c r="T182" s="14">
        <f>+SUM(J182:N182)</f>
        <v>1</v>
      </c>
      <c r="U182" t="s">
        <v>154</v>
      </c>
      <c r="V182" t="s">
        <v>155</v>
      </c>
      <c r="W182" t="s">
        <v>34</v>
      </c>
      <c r="Y182">
        <v>6.8730000000000002</v>
      </c>
      <c r="Z182">
        <v>4.4674500000000004</v>
      </c>
      <c r="AA182">
        <v>2.4055499999999999</v>
      </c>
      <c r="AB182">
        <v>0</v>
      </c>
      <c r="AC182">
        <v>0</v>
      </c>
      <c r="AD182">
        <v>0</v>
      </c>
    </row>
    <row r="183" spans="1:30" x14ac:dyDescent="0.2">
      <c r="A183" t="s">
        <v>223</v>
      </c>
      <c r="B183" s="5" t="s">
        <v>1251</v>
      </c>
      <c r="C183">
        <v>3110</v>
      </c>
      <c r="D183" s="8">
        <v>44438</v>
      </c>
      <c r="E183" t="s">
        <v>61</v>
      </c>
      <c r="F183" t="s">
        <v>121</v>
      </c>
      <c r="G183" t="s">
        <v>1252</v>
      </c>
      <c r="H183" t="s">
        <v>208</v>
      </c>
      <c r="J183" s="3">
        <v>0.5</v>
      </c>
      <c r="K183" s="3">
        <v>0.25</v>
      </c>
      <c r="L183" s="3">
        <v>0.15</v>
      </c>
      <c r="M183" s="3">
        <v>0.1</v>
      </c>
      <c r="N183" s="3"/>
      <c r="O183">
        <f>+$C183*J183</f>
        <v>1555</v>
      </c>
      <c r="P183">
        <f>+$C183*K183</f>
        <v>777.5</v>
      </c>
      <c r="Q183">
        <f>+$C183*L183</f>
        <v>466.5</v>
      </c>
      <c r="R183">
        <f>+$C183*M183</f>
        <v>311</v>
      </c>
      <c r="S183">
        <f>+$C183*N183</f>
        <v>0</v>
      </c>
      <c r="T183" s="14">
        <f>+SUM(J183:N183)</f>
        <v>1</v>
      </c>
      <c r="U183" t="s">
        <v>221</v>
      </c>
      <c r="V183" t="s">
        <v>222</v>
      </c>
      <c r="W183" t="s">
        <v>34</v>
      </c>
      <c r="Y183">
        <v>4.46</v>
      </c>
      <c r="Z183">
        <v>2.23</v>
      </c>
      <c r="AA183">
        <v>1.115</v>
      </c>
      <c r="AB183">
        <v>0.66899999999999993</v>
      </c>
      <c r="AC183">
        <v>0.44600000000000001</v>
      </c>
      <c r="AD183">
        <v>0</v>
      </c>
    </row>
    <row r="184" spans="1:30" x14ac:dyDescent="0.2">
      <c r="A184" t="s">
        <v>317</v>
      </c>
      <c r="B184" t="s">
        <v>296</v>
      </c>
      <c r="C184">
        <v>6000</v>
      </c>
      <c r="D184" s="8">
        <v>44438</v>
      </c>
      <c r="E184" t="s">
        <v>144</v>
      </c>
      <c r="F184" t="s">
        <v>61</v>
      </c>
      <c r="J184" s="3">
        <v>0.95</v>
      </c>
      <c r="K184" s="3">
        <v>0.05</v>
      </c>
      <c r="L184" s="3"/>
      <c r="M184" s="3"/>
      <c r="N184" s="3"/>
      <c r="O184">
        <f>+$C184*J184</f>
        <v>5700</v>
      </c>
      <c r="P184">
        <f>+$C184*K184</f>
        <v>300</v>
      </c>
      <c r="Q184">
        <f>+$C184*L184</f>
        <v>0</v>
      </c>
      <c r="R184">
        <f>+$C184*M184</f>
        <v>0</v>
      </c>
      <c r="S184">
        <f>+$C184*N184</f>
        <v>0</v>
      </c>
      <c r="T184" s="14">
        <f>+SUM(J184:N184)</f>
        <v>1</v>
      </c>
      <c r="U184" t="s">
        <v>318</v>
      </c>
      <c r="V184" t="s">
        <v>319</v>
      </c>
      <c r="W184" t="s">
        <v>34</v>
      </c>
      <c r="Y184">
        <v>7.64</v>
      </c>
      <c r="Z184">
        <v>7.2579999999999991</v>
      </c>
      <c r="AA184">
        <v>0.38200000000000001</v>
      </c>
      <c r="AB184">
        <v>0</v>
      </c>
      <c r="AC184">
        <v>0</v>
      </c>
      <c r="AD184">
        <v>0</v>
      </c>
    </row>
    <row r="185" spans="1:30" x14ac:dyDescent="0.2">
      <c r="A185" t="s">
        <v>484</v>
      </c>
      <c r="B185" t="s">
        <v>463</v>
      </c>
      <c r="C185">
        <v>5600</v>
      </c>
      <c r="D185" s="8">
        <v>44438</v>
      </c>
      <c r="E185" t="s">
        <v>144</v>
      </c>
      <c r="J185" s="3">
        <v>1</v>
      </c>
      <c r="K185" s="3"/>
      <c r="L185" s="3"/>
      <c r="M185" s="3"/>
      <c r="N185" s="3"/>
      <c r="O185">
        <f>+$C185*J185</f>
        <v>5600</v>
      </c>
      <c r="P185">
        <f>+$C185*K185</f>
        <v>0</v>
      </c>
      <c r="Q185">
        <f>+$C185*L185</f>
        <v>0</v>
      </c>
      <c r="R185">
        <f>+$C185*M185</f>
        <v>0</v>
      </c>
      <c r="S185">
        <f>+$C185*N185</f>
        <v>0</v>
      </c>
      <c r="T185" s="14">
        <f>+SUM(J185:N185)</f>
        <v>1</v>
      </c>
      <c r="U185" t="s">
        <v>485</v>
      </c>
      <c r="V185" t="s">
        <v>486</v>
      </c>
      <c r="W185" t="s">
        <v>34</v>
      </c>
      <c r="Y185">
        <v>8.0299999999999994</v>
      </c>
      <c r="Z185">
        <v>8.0299999999999994</v>
      </c>
      <c r="AA185">
        <v>0</v>
      </c>
      <c r="AB185">
        <v>0</v>
      </c>
      <c r="AC185">
        <v>0</v>
      </c>
      <c r="AD185">
        <v>0</v>
      </c>
    </row>
    <row r="186" spans="1:30" x14ac:dyDescent="0.2">
      <c r="A186" t="s">
        <v>580</v>
      </c>
      <c r="B186" t="s">
        <v>567</v>
      </c>
      <c r="C186">
        <v>7000</v>
      </c>
      <c r="D186" s="8">
        <v>44438</v>
      </c>
      <c r="E186" t="s">
        <v>1252</v>
      </c>
      <c r="F186" t="s">
        <v>61</v>
      </c>
      <c r="J186" s="3">
        <v>0.9</v>
      </c>
      <c r="K186" s="3">
        <v>0.1</v>
      </c>
      <c r="L186" s="3"/>
      <c r="M186" s="3"/>
      <c r="N186" s="3"/>
      <c r="O186">
        <f>+$C186*J186</f>
        <v>6300</v>
      </c>
      <c r="P186">
        <f>+$C186*K186</f>
        <v>700</v>
      </c>
      <c r="Q186">
        <f>+$C186*L186</f>
        <v>0</v>
      </c>
      <c r="R186">
        <f>+$C186*M186</f>
        <v>0</v>
      </c>
      <c r="S186">
        <f>+$C186*N186</f>
        <v>0</v>
      </c>
      <c r="T186" s="14">
        <f>+SUM(J186:N186)</f>
        <v>1</v>
      </c>
      <c r="U186" t="s">
        <v>581</v>
      </c>
      <c r="V186" t="s">
        <v>582</v>
      </c>
      <c r="W186" t="s">
        <v>34</v>
      </c>
      <c r="Y186">
        <v>9.56</v>
      </c>
      <c r="Z186">
        <v>8.604000000000001</v>
      </c>
      <c r="AA186">
        <v>0.95600000000000007</v>
      </c>
      <c r="AB186">
        <v>0</v>
      </c>
      <c r="AC186">
        <v>0</v>
      </c>
      <c r="AD186">
        <v>0</v>
      </c>
    </row>
    <row r="187" spans="1:30" x14ac:dyDescent="0.2">
      <c r="A187" t="s">
        <v>844</v>
      </c>
      <c r="B187" t="s">
        <v>825</v>
      </c>
      <c r="C187">
        <v>8000</v>
      </c>
      <c r="D187" s="8">
        <v>44438</v>
      </c>
      <c r="E187" t="s">
        <v>56</v>
      </c>
      <c r="F187" t="s">
        <v>121</v>
      </c>
      <c r="J187" s="3">
        <v>0.85</v>
      </c>
      <c r="K187" s="3">
        <v>0.15</v>
      </c>
      <c r="L187" s="3"/>
      <c r="M187" s="3"/>
      <c r="N187" s="3"/>
      <c r="O187">
        <f>+$C187*J187</f>
        <v>6800</v>
      </c>
      <c r="P187">
        <f>+$C187*K187</f>
        <v>1200</v>
      </c>
      <c r="Q187">
        <f>+$C187*L187</f>
        <v>0</v>
      </c>
      <c r="R187">
        <f>+$C187*M187</f>
        <v>0</v>
      </c>
      <c r="S187">
        <f>+$C187*N187</f>
        <v>0</v>
      </c>
      <c r="T187" s="14">
        <f>+SUM(J187:N187)</f>
        <v>1</v>
      </c>
      <c r="U187" t="s">
        <v>845</v>
      </c>
      <c r="V187" t="s">
        <v>846</v>
      </c>
      <c r="W187" t="s">
        <v>34</v>
      </c>
      <c r="Y187">
        <v>11.47</v>
      </c>
      <c r="Z187">
        <v>9.7495000000000012</v>
      </c>
      <c r="AA187">
        <v>1.7205000000000001</v>
      </c>
      <c r="AB187">
        <v>0</v>
      </c>
      <c r="AC187">
        <v>0</v>
      </c>
      <c r="AD187">
        <v>0</v>
      </c>
    </row>
    <row r="188" spans="1:30" x14ac:dyDescent="0.2">
      <c r="A188" t="s">
        <v>814</v>
      </c>
      <c r="B188" t="s">
        <v>1487</v>
      </c>
      <c r="C188">
        <v>3500</v>
      </c>
      <c r="D188" s="8">
        <v>44439</v>
      </c>
      <c r="E188" t="s">
        <v>56</v>
      </c>
      <c r="F188" t="s">
        <v>61</v>
      </c>
      <c r="J188" s="3">
        <v>0.9</v>
      </c>
      <c r="K188" s="3">
        <v>0.1</v>
      </c>
      <c r="L188" s="3"/>
      <c r="M188" s="3"/>
      <c r="N188" s="3"/>
      <c r="O188">
        <f>+$C188*J188</f>
        <v>3150</v>
      </c>
      <c r="P188">
        <f>+$C188*K188</f>
        <v>350</v>
      </c>
      <c r="Q188">
        <f>+$C188*L188</f>
        <v>0</v>
      </c>
      <c r="R188">
        <f>+$C188*M188</f>
        <v>0</v>
      </c>
      <c r="S188">
        <f>+$C188*N188</f>
        <v>0</v>
      </c>
      <c r="T188" s="14">
        <f>+SUM(J188:N188)</f>
        <v>1</v>
      </c>
      <c r="U188" t="s">
        <v>815</v>
      </c>
      <c r="V188" t="s">
        <v>816</v>
      </c>
      <c r="W188" t="s">
        <v>34</v>
      </c>
      <c r="Y188">
        <v>5.9749999999999996</v>
      </c>
      <c r="Z188">
        <v>5.3774999999999995</v>
      </c>
      <c r="AA188">
        <v>0.59750000000000003</v>
      </c>
      <c r="AB188">
        <v>0</v>
      </c>
      <c r="AC188">
        <v>0</v>
      </c>
      <c r="AD188">
        <v>0</v>
      </c>
    </row>
    <row r="189" spans="1:30" x14ac:dyDescent="0.2">
      <c r="A189" t="s">
        <v>454</v>
      </c>
      <c r="B189" t="s">
        <v>1454</v>
      </c>
      <c r="C189">
        <v>5000</v>
      </c>
      <c r="D189" s="8">
        <v>44439</v>
      </c>
      <c r="E189" t="s">
        <v>98</v>
      </c>
      <c r="F189" s="5" t="s">
        <v>56</v>
      </c>
      <c r="G189" t="s">
        <v>61</v>
      </c>
      <c r="H189" t="s">
        <v>31</v>
      </c>
      <c r="I189" t="s">
        <v>121</v>
      </c>
      <c r="J189" s="3">
        <v>0.45</v>
      </c>
      <c r="K189" s="3">
        <v>0.3</v>
      </c>
      <c r="L189" s="3">
        <v>0.2</v>
      </c>
      <c r="M189" s="3"/>
      <c r="N189" s="3">
        <v>0.05</v>
      </c>
      <c r="O189">
        <f>+$C189*J189</f>
        <v>2250</v>
      </c>
      <c r="P189">
        <f>+$C189*K189</f>
        <v>1500</v>
      </c>
      <c r="Q189">
        <f>+$C189*L189</f>
        <v>1000</v>
      </c>
      <c r="R189">
        <f>+$C189*M189</f>
        <v>0</v>
      </c>
      <c r="S189">
        <f>+$C189*N189</f>
        <v>250</v>
      </c>
      <c r="T189" s="14">
        <f>+SUM(J189:N189)</f>
        <v>1</v>
      </c>
      <c r="U189" t="s">
        <v>452</v>
      </c>
      <c r="V189" t="s">
        <v>453</v>
      </c>
      <c r="W189" t="s">
        <v>34</v>
      </c>
      <c r="Y189">
        <v>7.17</v>
      </c>
      <c r="Z189">
        <v>3.2265000000000001</v>
      </c>
      <c r="AA189">
        <v>2.1509999999999998</v>
      </c>
      <c r="AB189">
        <v>1.4340000000000002</v>
      </c>
      <c r="AC189">
        <v>0</v>
      </c>
      <c r="AD189">
        <v>0.35850000000000004</v>
      </c>
    </row>
    <row r="190" spans="1:30" x14ac:dyDescent="0.2">
      <c r="A190" t="s">
        <v>749</v>
      </c>
      <c r="B190" t="s">
        <v>1455</v>
      </c>
      <c r="C190">
        <v>6181</v>
      </c>
      <c r="D190" s="8">
        <v>44439</v>
      </c>
      <c r="E190" t="s">
        <v>1470</v>
      </c>
      <c r="F190" t="s">
        <v>50</v>
      </c>
      <c r="G190" s="5" t="s">
        <v>121</v>
      </c>
      <c r="H190" t="s">
        <v>61</v>
      </c>
      <c r="I190" t="s">
        <v>98</v>
      </c>
      <c r="J190" s="3">
        <v>0.55000000000000004</v>
      </c>
      <c r="K190" s="3">
        <v>0.1</v>
      </c>
      <c r="L190" s="3">
        <v>0.1</v>
      </c>
      <c r="M190" s="3">
        <v>0.1</v>
      </c>
      <c r="N190" s="3">
        <v>0.15</v>
      </c>
      <c r="O190">
        <f>+$C190*J190</f>
        <v>3399.55</v>
      </c>
      <c r="P190">
        <f>+$C190*K190</f>
        <v>618.1</v>
      </c>
      <c r="Q190">
        <f>+$C190*L190</f>
        <v>618.1</v>
      </c>
      <c r="R190">
        <f>+$C190*M190</f>
        <v>618.1</v>
      </c>
      <c r="S190">
        <f>+$C190*N190</f>
        <v>927.15</v>
      </c>
      <c r="T190" s="14">
        <f>+SUM(J190:N190)</f>
        <v>1</v>
      </c>
      <c r="U190" t="s">
        <v>750</v>
      </c>
      <c r="V190" t="s">
        <v>751</v>
      </c>
      <c r="W190" t="s">
        <v>34</v>
      </c>
      <c r="Y190">
        <v>7.95</v>
      </c>
      <c r="Z190">
        <v>4.3725000000000005</v>
      </c>
      <c r="AA190">
        <v>0.79500000000000004</v>
      </c>
      <c r="AB190">
        <v>0.79500000000000004</v>
      </c>
      <c r="AC190">
        <v>0.79500000000000004</v>
      </c>
      <c r="AD190">
        <v>1.1924999999999999</v>
      </c>
    </row>
    <row r="191" spans="1:30" x14ac:dyDescent="0.2">
      <c r="A191" t="s">
        <v>124</v>
      </c>
      <c r="B191" s="5" t="s">
        <v>1248</v>
      </c>
      <c r="C191">
        <v>4500</v>
      </c>
      <c r="D191" s="8">
        <v>44444</v>
      </c>
      <c r="E191" s="5" t="s">
        <v>121</v>
      </c>
      <c r="J191" s="3">
        <v>1</v>
      </c>
      <c r="K191" s="3">
        <v>0</v>
      </c>
      <c r="L191" s="3"/>
      <c r="M191" s="3"/>
      <c r="N191" s="3"/>
      <c r="O191">
        <f>+$C191*J191</f>
        <v>4500</v>
      </c>
      <c r="P191">
        <f>+$C191*K191</f>
        <v>0</v>
      </c>
      <c r="Q191">
        <f>+$C191*L191</f>
        <v>0</v>
      </c>
      <c r="R191">
        <f>+$C191*M191</f>
        <v>0</v>
      </c>
      <c r="S191">
        <f>+$C191*N191</f>
        <v>0</v>
      </c>
      <c r="T191" s="14">
        <f>+SUM(J191:N191)</f>
        <v>1</v>
      </c>
      <c r="U191" t="s">
        <v>125</v>
      </c>
      <c r="V191" t="s">
        <v>126</v>
      </c>
      <c r="W191" t="s">
        <v>34</v>
      </c>
      <c r="Y191">
        <v>5.74</v>
      </c>
      <c r="Z191">
        <v>5.74</v>
      </c>
      <c r="AA191">
        <v>0</v>
      </c>
      <c r="AB191">
        <v>0</v>
      </c>
      <c r="AC191">
        <v>0</v>
      </c>
      <c r="AD191">
        <v>0</v>
      </c>
    </row>
    <row r="192" spans="1:30" x14ac:dyDescent="0.2">
      <c r="A192" t="s">
        <v>512</v>
      </c>
      <c r="B192" t="s">
        <v>1255</v>
      </c>
      <c r="C192">
        <v>5280</v>
      </c>
      <c r="D192" s="8">
        <v>44449</v>
      </c>
      <c r="E192" s="5" t="s">
        <v>121</v>
      </c>
      <c r="F192" s="5" t="s">
        <v>1252</v>
      </c>
      <c r="G192" t="s">
        <v>61</v>
      </c>
      <c r="H192" t="s">
        <v>56</v>
      </c>
      <c r="J192" s="3">
        <v>0.7</v>
      </c>
      <c r="K192" s="3">
        <v>0.1</v>
      </c>
      <c r="L192" s="3">
        <v>0.1</v>
      </c>
      <c r="M192" s="3">
        <v>0.1</v>
      </c>
      <c r="N192" s="3"/>
      <c r="O192">
        <f>+$C192*J192</f>
        <v>3695.9999999999995</v>
      </c>
      <c r="P192">
        <f>+$C192*K192</f>
        <v>528</v>
      </c>
      <c r="Q192">
        <f>+$C192*L192</f>
        <v>528</v>
      </c>
      <c r="R192">
        <f>+$C192*M192</f>
        <v>528</v>
      </c>
      <c r="S192">
        <f>+$C192*N192</f>
        <v>0</v>
      </c>
      <c r="T192" s="14">
        <f>+SUM(J192:N192)</f>
        <v>0.99999999999999989</v>
      </c>
      <c r="U192" t="s">
        <v>513</v>
      </c>
      <c r="V192" t="s">
        <v>514</v>
      </c>
      <c r="W192" t="s">
        <v>34</v>
      </c>
      <c r="Y192">
        <v>8.8369999999999997</v>
      </c>
      <c r="Z192">
        <v>6.1858999999999993</v>
      </c>
      <c r="AA192">
        <v>0.88370000000000004</v>
      </c>
      <c r="AB192">
        <v>0.44185000000000002</v>
      </c>
      <c r="AC192">
        <v>0.88370000000000004</v>
      </c>
      <c r="AD192">
        <v>0</v>
      </c>
    </row>
    <row r="193" spans="1:30" x14ac:dyDescent="0.2">
      <c r="A193" t="s">
        <v>783</v>
      </c>
      <c r="B193" t="s">
        <v>768</v>
      </c>
      <c r="C193">
        <v>7200</v>
      </c>
      <c r="D193" s="8">
        <v>44451</v>
      </c>
      <c r="E193" t="s">
        <v>719</v>
      </c>
      <c r="F193" t="s">
        <v>144</v>
      </c>
      <c r="G193" t="s">
        <v>61</v>
      </c>
      <c r="H193" t="s">
        <v>1252</v>
      </c>
      <c r="J193" s="3">
        <v>0.3</v>
      </c>
      <c r="K193" s="3">
        <v>0.1</v>
      </c>
      <c r="L193" s="3">
        <v>0.5</v>
      </c>
      <c r="M193" s="3">
        <v>0.1</v>
      </c>
      <c r="N193" s="3"/>
      <c r="O193">
        <f>+$C193*J193</f>
        <v>2160</v>
      </c>
      <c r="P193">
        <f>+$C193*K193</f>
        <v>720</v>
      </c>
      <c r="Q193">
        <f>+$C193*L193</f>
        <v>3600</v>
      </c>
      <c r="R193">
        <f>+$C193*M193</f>
        <v>720</v>
      </c>
      <c r="S193">
        <f>+$C193*N193</f>
        <v>0</v>
      </c>
      <c r="T193" s="14">
        <f>+SUM(J193:N193)</f>
        <v>1</v>
      </c>
      <c r="U193" t="s">
        <v>784</v>
      </c>
      <c r="V193" t="s">
        <v>785</v>
      </c>
      <c r="W193" t="s">
        <v>34</v>
      </c>
      <c r="Y193">
        <v>10.89</v>
      </c>
      <c r="Z193">
        <v>3.2669999999999999</v>
      </c>
      <c r="AA193">
        <v>1.0890000000000002</v>
      </c>
      <c r="AB193">
        <v>5.4450000000000003</v>
      </c>
      <c r="AC193">
        <v>1.0890000000000002</v>
      </c>
      <c r="AD193">
        <v>0</v>
      </c>
    </row>
    <row r="194" spans="1:30" x14ac:dyDescent="0.2">
      <c r="A194" t="s">
        <v>116</v>
      </c>
      <c r="B194" t="s">
        <v>1250</v>
      </c>
      <c r="C194">
        <v>4000</v>
      </c>
      <c r="D194" s="8">
        <v>44454</v>
      </c>
      <c r="E194" t="s">
        <v>51</v>
      </c>
      <c r="F194" t="s">
        <v>61</v>
      </c>
      <c r="G194" s="5" t="s">
        <v>98</v>
      </c>
      <c r="J194" s="3">
        <v>0.8</v>
      </c>
      <c r="K194" s="3">
        <v>0.1</v>
      </c>
      <c r="L194" s="3">
        <v>0.1</v>
      </c>
      <c r="M194" s="3"/>
      <c r="N194" s="3"/>
      <c r="O194">
        <f>+$C194*J194</f>
        <v>3200</v>
      </c>
      <c r="P194">
        <f>+$C194*K194</f>
        <v>400</v>
      </c>
      <c r="Q194">
        <f>+$C194*L194</f>
        <v>400</v>
      </c>
      <c r="R194">
        <f>+$C194*M194</f>
        <v>0</v>
      </c>
      <c r="S194">
        <f>+$C194*N194</f>
        <v>0</v>
      </c>
      <c r="T194" s="14">
        <f>+SUM(J194:N194)</f>
        <v>1</v>
      </c>
      <c r="U194" t="s">
        <v>117</v>
      </c>
      <c r="V194" t="s">
        <v>118</v>
      </c>
      <c r="W194" t="s">
        <v>34</v>
      </c>
      <c r="Y194">
        <v>11.47</v>
      </c>
      <c r="Z194">
        <v>9.1760000000000002</v>
      </c>
      <c r="AA194">
        <v>1.147</v>
      </c>
      <c r="AB194">
        <v>1.147</v>
      </c>
      <c r="AC194">
        <v>0</v>
      </c>
      <c r="AD194">
        <v>0</v>
      </c>
    </row>
    <row r="195" spans="1:30" x14ac:dyDescent="0.2">
      <c r="A195" t="s">
        <v>622</v>
      </c>
      <c r="B195" t="s">
        <v>606</v>
      </c>
      <c r="C195">
        <v>6000</v>
      </c>
      <c r="D195" s="8">
        <v>44456</v>
      </c>
      <c r="E195" t="s">
        <v>1470</v>
      </c>
      <c r="F195" t="s">
        <v>121</v>
      </c>
      <c r="G195" t="s">
        <v>61</v>
      </c>
      <c r="J195" s="3">
        <v>0.7</v>
      </c>
      <c r="K195" s="3">
        <v>0.2</v>
      </c>
      <c r="L195" s="3">
        <v>0.1</v>
      </c>
      <c r="M195" s="3"/>
      <c r="N195" s="3"/>
      <c r="O195">
        <f>+$C195*J195</f>
        <v>4200</v>
      </c>
      <c r="P195">
        <f>+$C195*K195</f>
        <v>1200</v>
      </c>
      <c r="Q195">
        <f>+$C195*L195</f>
        <v>600</v>
      </c>
      <c r="R195">
        <f>+$C195*M195</f>
        <v>0</v>
      </c>
      <c r="S195">
        <f>+$C195*N195</f>
        <v>0</v>
      </c>
      <c r="T195" s="14">
        <f>+SUM(J195:N195)</f>
        <v>0.99999999999999989</v>
      </c>
      <c r="U195" t="s">
        <v>623</v>
      </c>
      <c r="V195" t="s">
        <v>624</v>
      </c>
      <c r="W195" t="s">
        <v>34</v>
      </c>
      <c r="Y195">
        <v>5.79</v>
      </c>
      <c r="Z195">
        <v>4.0529999999999999</v>
      </c>
      <c r="AA195">
        <v>1.1580000000000001</v>
      </c>
      <c r="AB195">
        <v>0.57900000000000007</v>
      </c>
      <c r="AC195">
        <v>0</v>
      </c>
      <c r="AD195">
        <v>0</v>
      </c>
    </row>
    <row r="196" spans="1:30" x14ac:dyDescent="0.2">
      <c r="A196" t="s">
        <v>276</v>
      </c>
      <c r="B196" t="s">
        <v>1453</v>
      </c>
      <c r="C196">
        <v>7000</v>
      </c>
      <c r="D196" s="8">
        <v>44457</v>
      </c>
      <c r="E196" t="s">
        <v>61</v>
      </c>
      <c r="F196" t="s">
        <v>208</v>
      </c>
      <c r="G196" t="s">
        <v>1252</v>
      </c>
      <c r="J196" s="3">
        <v>0.4</v>
      </c>
      <c r="K196" s="3">
        <v>0.5</v>
      </c>
      <c r="L196" s="3">
        <v>0.1</v>
      </c>
      <c r="M196" s="3"/>
      <c r="N196" s="3"/>
      <c r="O196">
        <f>+$C196*J196</f>
        <v>2800</v>
      </c>
      <c r="P196">
        <f>+$C196*K196</f>
        <v>3500</v>
      </c>
      <c r="Q196">
        <f>+$C196*L196</f>
        <v>700</v>
      </c>
      <c r="R196">
        <f>+$C196*M196</f>
        <v>0</v>
      </c>
      <c r="S196">
        <f>+$C196*N196</f>
        <v>0</v>
      </c>
      <c r="T196" s="14">
        <f>+SUM(J196:N196)</f>
        <v>1</v>
      </c>
      <c r="U196" t="s">
        <v>277</v>
      </c>
      <c r="V196" t="s">
        <v>278</v>
      </c>
      <c r="W196" t="s">
        <v>34</v>
      </c>
      <c r="Y196">
        <v>8.8360000000000003</v>
      </c>
      <c r="Z196">
        <v>3.5344000000000002</v>
      </c>
      <c r="AA196">
        <v>4.4180000000000001</v>
      </c>
      <c r="AB196">
        <v>0.88360000000000005</v>
      </c>
      <c r="AC196">
        <v>0</v>
      </c>
      <c r="AD196">
        <v>0</v>
      </c>
    </row>
    <row r="197" spans="1:30" x14ac:dyDescent="0.2">
      <c r="A197" t="s">
        <v>680</v>
      </c>
      <c r="B197" t="s">
        <v>670</v>
      </c>
      <c r="C197">
        <v>6000</v>
      </c>
      <c r="D197" s="8">
        <v>44457</v>
      </c>
      <c r="E197" t="s">
        <v>31</v>
      </c>
      <c r="F197" t="s">
        <v>51</v>
      </c>
      <c r="G197" t="s">
        <v>61</v>
      </c>
      <c r="J197" s="3">
        <v>0.6</v>
      </c>
      <c r="K197" s="3">
        <v>0.3</v>
      </c>
      <c r="L197" s="3">
        <v>0.1</v>
      </c>
      <c r="M197" s="3"/>
      <c r="N197" s="3"/>
      <c r="O197">
        <f>+$C197*J197</f>
        <v>3600</v>
      </c>
      <c r="P197">
        <f>+$C197*K197</f>
        <v>1800</v>
      </c>
      <c r="Q197">
        <f>+$C197*L197</f>
        <v>600</v>
      </c>
      <c r="R197">
        <f>+$C197*M197</f>
        <v>0</v>
      </c>
      <c r="S197">
        <f>+$C197*N197</f>
        <v>0</v>
      </c>
      <c r="T197" s="14">
        <f>+SUM(J197:N197)</f>
        <v>0.99999999999999989</v>
      </c>
      <c r="U197" t="s">
        <v>681</v>
      </c>
      <c r="V197" t="s">
        <v>682</v>
      </c>
      <c r="W197" t="s">
        <v>34</v>
      </c>
      <c r="Y197">
        <v>7.16</v>
      </c>
      <c r="Z197">
        <v>4.2960000000000003</v>
      </c>
      <c r="AA197">
        <v>2.1480000000000001</v>
      </c>
      <c r="AB197">
        <v>0.71600000000000008</v>
      </c>
      <c r="AC197">
        <v>0</v>
      </c>
      <c r="AD197">
        <v>0</v>
      </c>
    </row>
    <row r="198" spans="1:30" x14ac:dyDescent="0.2">
      <c r="A198" t="s">
        <v>653</v>
      </c>
      <c r="B198" t="s">
        <v>650</v>
      </c>
      <c r="C198">
        <v>3000</v>
      </c>
      <c r="D198" s="8">
        <v>44460</v>
      </c>
      <c r="E198" s="5" t="s">
        <v>121</v>
      </c>
      <c r="J198" s="3">
        <v>1</v>
      </c>
      <c r="K198" s="3"/>
      <c r="L198" s="3"/>
      <c r="M198" s="3"/>
      <c r="N198" s="3"/>
      <c r="O198">
        <f>+$C198*J198</f>
        <v>3000</v>
      </c>
      <c r="P198">
        <f>+$C198*K198</f>
        <v>0</v>
      </c>
      <c r="Q198">
        <f>+$C198*L198</f>
        <v>0</v>
      </c>
      <c r="R198">
        <f>+$C198*M198</f>
        <v>0</v>
      </c>
      <c r="S198">
        <f>+$C198*N198</f>
        <v>0</v>
      </c>
      <c r="T198" s="14">
        <f>+SUM(J198:N198)</f>
        <v>1</v>
      </c>
      <c r="U198" t="s">
        <v>654</v>
      </c>
      <c r="V198" t="s">
        <v>655</v>
      </c>
      <c r="W198" t="s">
        <v>34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">
      <c r="A199" t="s">
        <v>79</v>
      </c>
      <c r="B199" t="s">
        <v>1249</v>
      </c>
      <c r="C199">
        <v>2000</v>
      </c>
      <c r="D199" s="8">
        <v>44463</v>
      </c>
      <c r="E199" t="s">
        <v>1252</v>
      </c>
      <c r="F199" t="s">
        <v>61</v>
      </c>
      <c r="J199" s="3">
        <v>0.9</v>
      </c>
      <c r="K199" s="3">
        <v>0.1</v>
      </c>
      <c r="L199" s="3"/>
      <c r="M199" s="3"/>
      <c r="N199" s="3"/>
      <c r="O199">
        <f>+$C199*J199</f>
        <v>1800</v>
      </c>
      <c r="P199">
        <f>+$C199*K199</f>
        <v>200</v>
      </c>
      <c r="Q199">
        <f>+$C199*L199</f>
        <v>0</v>
      </c>
      <c r="R199">
        <f>+$C199*M199</f>
        <v>0</v>
      </c>
      <c r="S199">
        <f>+$C199*N199</f>
        <v>0</v>
      </c>
      <c r="T199" s="14">
        <f>+SUM(J199:N199)</f>
        <v>1</v>
      </c>
      <c r="U199" t="s">
        <v>80</v>
      </c>
      <c r="V199" t="s">
        <v>81</v>
      </c>
      <c r="W199" t="s">
        <v>34</v>
      </c>
      <c r="Y199">
        <v>2.29</v>
      </c>
      <c r="Z199">
        <v>2.0609999999999999</v>
      </c>
      <c r="AA199">
        <v>0.22900000000000001</v>
      </c>
      <c r="AB199">
        <v>0</v>
      </c>
      <c r="AC199">
        <v>0</v>
      </c>
      <c r="AD199">
        <v>0</v>
      </c>
    </row>
    <row r="200" spans="1:30" x14ac:dyDescent="0.2">
      <c r="A200" t="s">
        <v>397</v>
      </c>
      <c r="B200" t="s">
        <v>1253</v>
      </c>
      <c r="C200">
        <v>5000</v>
      </c>
      <c r="D200" s="8">
        <v>44464</v>
      </c>
      <c r="E200" t="s">
        <v>31</v>
      </c>
      <c r="J200" s="3">
        <v>1</v>
      </c>
      <c r="K200" s="3"/>
      <c r="L200" s="3"/>
      <c r="M200" s="3"/>
      <c r="N200" s="3"/>
      <c r="O200">
        <f>+$C200*J200</f>
        <v>5000</v>
      </c>
      <c r="P200">
        <f>+$C200*K200</f>
        <v>0</v>
      </c>
      <c r="Q200">
        <f>+$C200*L200</f>
        <v>0</v>
      </c>
      <c r="R200">
        <f>+$C200*M200</f>
        <v>0</v>
      </c>
      <c r="S200">
        <f>+$C200*N200</f>
        <v>0</v>
      </c>
      <c r="T200" s="14">
        <f>+SUM(J200:N200)</f>
        <v>1</v>
      </c>
      <c r="U200" t="s">
        <v>398</v>
      </c>
      <c r="V200" t="s">
        <v>399</v>
      </c>
      <c r="W200" t="s">
        <v>34</v>
      </c>
      <c r="Y200">
        <v>5.74</v>
      </c>
      <c r="Z200">
        <v>5.74</v>
      </c>
      <c r="AA200">
        <v>0</v>
      </c>
      <c r="AB200">
        <v>0</v>
      </c>
      <c r="AC200">
        <v>0</v>
      </c>
      <c r="AD200">
        <v>0</v>
      </c>
    </row>
    <row r="201" spans="1:30" x14ac:dyDescent="0.2">
      <c r="A201" t="s">
        <v>359</v>
      </c>
      <c r="B201" t="s">
        <v>1254</v>
      </c>
      <c r="C201">
        <v>8000</v>
      </c>
      <c r="D201" s="8">
        <v>44465</v>
      </c>
      <c r="E201" t="s">
        <v>56</v>
      </c>
      <c r="F201" t="s">
        <v>325</v>
      </c>
      <c r="J201" s="3">
        <v>0.8</v>
      </c>
      <c r="K201" s="3">
        <v>0.2</v>
      </c>
      <c r="L201" s="3"/>
      <c r="M201" s="3"/>
      <c r="N201" s="3"/>
      <c r="O201">
        <f>+$C201*J201</f>
        <v>6400</v>
      </c>
      <c r="P201">
        <f>+$C201*K201</f>
        <v>1600</v>
      </c>
      <c r="Q201">
        <f>+$C201*L201</f>
        <v>0</v>
      </c>
      <c r="R201">
        <f>+$C201*M201</f>
        <v>0</v>
      </c>
      <c r="S201">
        <f>+$C201*N201</f>
        <v>0</v>
      </c>
      <c r="T201" s="14">
        <f>+SUM(J201:N201)</f>
        <v>1</v>
      </c>
      <c r="U201" t="s">
        <v>360</v>
      </c>
      <c r="V201" t="s">
        <v>361</v>
      </c>
      <c r="W201" t="s">
        <v>34</v>
      </c>
      <c r="Y201">
        <v>8.8360000000000003</v>
      </c>
      <c r="Z201">
        <v>7.0688000000000004</v>
      </c>
      <c r="AA201">
        <v>1.7672000000000001</v>
      </c>
      <c r="AB201">
        <v>0</v>
      </c>
      <c r="AC201">
        <v>0</v>
      </c>
      <c r="AD201">
        <v>0</v>
      </c>
    </row>
    <row r="202" spans="1:30" x14ac:dyDescent="0.2">
      <c r="A202" t="s">
        <v>515</v>
      </c>
      <c r="B202" t="s">
        <v>1255</v>
      </c>
      <c r="C202">
        <v>5000</v>
      </c>
      <c r="D202" s="8">
        <v>44469</v>
      </c>
      <c r="E202" s="5" t="s">
        <v>121</v>
      </c>
      <c r="F202" s="5" t="s">
        <v>1252</v>
      </c>
      <c r="G202" t="s">
        <v>61</v>
      </c>
      <c r="H202" t="s">
        <v>56</v>
      </c>
      <c r="J202" s="3">
        <v>0.7</v>
      </c>
      <c r="K202" s="3">
        <v>0.1</v>
      </c>
      <c r="L202" s="3">
        <v>0.1</v>
      </c>
      <c r="M202" s="3">
        <v>0.1</v>
      </c>
      <c r="N202" s="3"/>
      <c r="O202">
        <f>+$C202*J202</f>
        <v>3500</v>
      </c>
      <c r="P202">
        <f>+$C202*K202</f>
        <v>500</v>
      </c>
      <c r="Q202">
        <f>+$C202*L202</f>
        <v>500</v>
      </c>
      <c r="R202">
        <f>+$C202*M202</f>
        <v>500</v>
      </c>
      <c r="S202">
        <f>+$C202*N202</f>
        <v>0</v>
      </c>
      <c r="T202" s="14">
        <f>+SUM(J202:N202)</f>
        <v>0.99999999999999989</v>
      </c>
      <c r="U202" t="s">
        <v>516</v>
      </c>
      <c r="V202" t="s">
        <v>517</v>
      </c>
      <c r="W202" t="s">
        <v>34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">
      <c r="A203" t="s">
        <v>54</v>
      </c>
      <c r="B203" t="s">
        <v>30</v>
      </c>
      <c r="C203">
        <v>4200</v>
      </c>
      <c r="D203" s="8">
        <v>44469</v>
      </c>
      <c r="E203" t="s">
        <v>31</v>
      </c>
      <c r="F203" t="s">
        <v>50</v>
      </c>
      <c r="G203" t="s">
        <v>51</v>
      </c>
      <c r="J203" s="3">
        <v>0.8</v>
      </c>
      <c r="K203" s="3">
        <v>0.1</v>
      </c>
      <c r="L203" s="3">
        <v>0.1</v>
      </c>
      <c r="M203" s="3"/>
      <c r="N203" s="3"/>
      <c r="O203">
        <f>+$C203*J203</f>
        <v>3360</v>
      </c>
      <c r="P203">
        <f>+$C203*K203</f>
        <v>420</v>
      </c>
      <c r="Q203">
        <f>+$C203*L203</f>
        <v>420</v>
      </c>
      <c r="R203">
        <f>+$C203*M203</f>
        <v>0</v>
      </c>
      <c r="S203">
        <f>+$C203*N203</f>
        <v>0</v>
      </c>
      <c r="T203" s="14">
        <f>+SUM(J203:N203)</f>
        <v>1</v>
      </c>
      <c r="U203" t="s">
        <v>52</v>
      </c>
      <c r="V203" t="s">
        <v>53</v>
      </c>
      <c r="W203" t="s">
        <v>34</v>
      </c>
      <c r="Y203">
        <v>5.74</v>
      </c>
      <c r="Z203">
        <v>4.5920000000000005</v>
      </c>
      <c r="AA203">
        <v>0.57400000000000007</v>
      </c>
      <c r="AB203">
        <v>0.57400000000000007</v>
      </c>
      <c r="AC203">
        <v>0</v>
      </c>
      <c r="AD203">
        <v>0</v>
      </c>
    </row>
    <row r="204" spans="1:30" x14ac:dyDescent="0.2">
      <c r="A204" t="s">
        <v>156</v>
      </c>
      <c r="B204" t="s">
        <v>143</v>
      </c>
      <c r="C204">
        <v>5400</v>
      </c>
      <c r="D204" s="8">
        <v>44469</v>
      </c>
      <c r="E204" s="5" t="s">
        <v>121</v>
      </c>
      <c r="F204" t="s">
        <v>144</v>
      </c>
      <c r="J204" s="3">
        <v>0.65</v>
      </c>
      <c r="K204" s="3">
        <v>0.35</v>
      </c>
      <c r="L204" s="3"/>
      <c r="M204" s="3"/>
      <c r="N204" s="3"/>
      <c r="O204">
        <f>+$C204*J204</f>
        <v>3510</v>
      </c>
      <c r="P204">
        <f>+$C204*K204</f>
        <v>1889.9999999999998</v>
      </c>
      <c r="Q204">
        <f>+$C204*L204</f>
        <v>0</v>
      </c>
      <c r="R204">
        <f>+$C204*M204</f>
        <v>0</v>
      </c>
      <c r="S204">
        <f>+$C204*N204</f>
        <v>0</v>
      </c>
      <c r="T204" s="14">
        <f>+SUM(J204:N204)</f>
        <v>1</v>
      </c>
      <c r="U204" t="s">
        <v>157</v>
      </c>
      <c r="V204" t="s">
        <v>158</v>
      </c>
      <c r="W204" t="s">
        <v>34</v>
      </c>
      <c r="Y204">
        <v>6.8730000000000002</v>
      </c>
      <c r="Z204">
        <v>4.4674500000000004</v>
      </c>
      <c r="AA204">
        <v>2.4055499999999999</v>
      </c>
      <c r="AB204">
        <v>0</v>
      </c>
      <c r="AC204">
        <v>0</v>
      </c>
      <c r="AD204">
        <v>0</v>
      </c>
    </row>
    <row r="205" spans="1:30" x14ac:dyDescent="0.2">
      <c r="A205" t="s">
        <v>227</v>
      </c>
      <c r="B205" s="5" t="s">
        <v>1251</v>
      </c>
      <c r="C205">
        <v>5000</v>
      </c>
      <c r="D205" s="8">
        <v>44469</v>
      </c>
      <c r="E205" t="s">
        <v>61</v>
      </c>
      <c r="F205" t="s">
        <v>121</v>
      </c>
      <c r="G205" t="s">
        <v>1252</v>
      </c>
      <c r="H205" t="s">
        <v>208</v>
      </c>
      <c r="J205" s="3">
        <v>0.5</v>
      </c>
      <c r="K205" s="3">
        <v>0.25</v>
      </c>
      <c r="L205" s="3">
        <v>0.15</v>
      </c>
      <c r="M205" s="3">
        <v>0.1</v>
      </c>
      <c r="N205" s="3"/>
      <c r="O205">
        <f>+$C205*J205</f>
        <v>2500</v>
      </c>
      <c r="P205">
        <f>+$C205*K205</f>
        <v>1250</v>
      </c>
      <c r="Q205">
        <f>+$C205*L205</f>
        <v>750</v>
      </c>
      <c r="R205">
        <f>+$C205*M205</f>
        <v>500</v>
      </c>
      <c r="S205">
        <f>+$C205*N205</f>
        <v>0</v>
      </c>
      <c r="T205" s="14">
        <f>+SUM(J205:N205)</f>
        <v>1</v>
      </c>
      <c r="U205" t="s">
        <v>228</v>
      </c>
      <c r="V205" t="s">
        <v>229</v>
      </c>
      <c r="W205" t="s">
        <v>34</v>
      </c>
      <c r="Y205">
        <v>7.95</v>
      </c>
      <c r="Z205">
        <v>3.9750000000000001</v>
      </c>
      <c r="AA205">
        <v>1.9875</v>
      </c>
      <c r="AB205">
        <v>1.1924999999999999</v>
      </c>
      <c r="AC205">
        <v>0.79500000000000004</v>
      </c>
      <c r="AD205">
        <v>0</v>
      </c>
    </row>
    <row r="206" spans="1:30" x14ac:dyDescent="0.2">
      <c r="A206" t="s">
        <v>224</v>
      </c>
      <c r="B206" s="5" t="s">
        <v>1251</v>
      </c>
      <c r="C206">
        <v>7200</v>
      </c>
      <c r="D206" s="8">
        <v>44469</v>
      </c>
      <c r="E206" t="s">
        <v>61</v>
      </c>
      <c r="F206" t="s">
        <v>121</v>
      </c>
      <c r="G206" t="s">
        <v>1252</v>
      </c>
      <c r="H206" t="s">
        <v>208</v>
      </c>
      <c r="J206" s="3">
        <v>0.5</v>
      </c>
      <c r="K206" s="3">
        <v>0.25</v>
      </c>
      <c r="L206" s="3">
        <v>0.15</v>
      </c>
      <c r="M206" s="3">
        <v>0.1</v>
      </c>
      <c r="N206" s="3"/>
      <c r="O206">
        <f>+$C206*J206</f>
        <v>3600</v>
      </c>
      <c r="P206">
        <f>+$C206*K206</f>
        <v>1800</v>
      </c>
      <c r="Q206">
        <f>+$C206*L206</f>
        <v>1080</v>
      </c>
      <c r="R206">
        <f>+$C206*M206</f>
        <v>720</v>
      </c>
      <c r="S206">
        <f>+$C206*N206</f>
        <v>0</v>
      </c>
      <c r="T206" s="14">
        <f>+SUM(J206:N206)</f>
        <v>1</v>
      </c>
      <c r="U206" t="s">
        <v>225</v>
      </c>
      <c r="V206" t="s">
        <v>226</v>
      </c>
      <c r="W206" t="s">
        <v>34</v>
      </c>
      <c r="Y206">
        <v>10.33</v>
      </c>
      <c r="Z206">
        <v>5.165</v>
      </c>
      <c r="AA206">
        <v>2.5825</v>
      </c>
      <c r="AB206">
        <v>1.5494999999999999</v>
      </c>
      <c r="AC206">
        <v>1.0330000000000001</v>
      </c>
      <c r="AD206">
        <v>0</v>
      </c>
    </row>
    <row r="207" spans="1:30" x14ac:dyDescent="0.2">
      <c r="A207" t="s">
        <v>323</v>
      </c>
      <c r="B207" t="s">
        <v>296</v>
      </c>
      <c r="C207">
        <v>2000</v>
      </c>
      <c r="D207" s="8">
        <v>44469</v>
      </c>
      <c r="E207" t="s">
        <v>144</v>
      </c>
      <c r="F207" t="s">
        <v>61</v>
      </c>
      <c r="J207" s="3">
        <v>0.95</v>
      </c>
      <c r="K207" s="3">
        <v>0.05</v>
      </c>
      <c r="L207" s="3"/>
      <c r="M207" s="3"/>
      <c r="N207" s="3"/>
      <c r="O207">
        <f>+$C207*J207</f>
        <v>1900</v>
      </c>
      <c r="P207">
        <f>+$C207*K207</f>
        <v>100</v>
      </c>
      <c r="Q207">
        <f>+$C207*L207</f>
        <v>0</v>
      </c>
      <c r="R207">
        <f>+$C207*M207</f>
        <v>0</v>
      </c>
      <c r="S207">
        <f>+$C207*N207</f>
        <v>0</v>
      </c>
      <c r="T207" s="14">
        <f>+SUM(J207:N207)</f>
        <v>1</v>
      </c>
      <c r="U207" t="s">
        <v>321</v>
      </c>
      <c r="V207" t="s">
        <v>322</v>
      </c>
      <c r="W207" t="s">
        <v>34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">
      <c r="A208" t="s">
        <v>320</v>
      </c>
      <c r="B208" t="s">
        <v>296</v>
      </c>
      <c r="C208">
        <v>6000</v>
      </c>
      <c r="D208" s="8">
        <v>44469</v>
      </c>
      <c r="E208" t="s">
        <v>144</v>
      </c>
      <c r="F208" t="s">
        <v>61</v>
      </c>
      <c r="J208" s="3">
        <v>0.95</v>
      </c>
      <c r="K208" s="3">
        <v>0.05</v>
      </c>
      <c r="L208" s="3"/>
      <c r="M208" s="3"/>
      <c r="N208" s="3"/>
      <c r="O208">
        <f>+$C208*J208</f>
        <v>5700</v>
      </c>
      <c r="P208">
        <f>+$C208*K208</f>
        <v>300</v>
      </c>
      <c r="Q208">
        <f>+$C208*L208</f>
        <v>0</v>
      </c>
      <c r="R208">
        <f>+$C208*M208</f>
        <v>0</v>
      </c>
      <c r="S208">
        <f>+$C208*N208</f>
        <v>0</v>
      </c>
      <c r="T208" s="14">
        <f>+SUM(J208:N208)</f>
        <v>1</v>
      </c>
      <c r="U208" t="s">
        <v>321</v>
      </c>
      <c r="V208" t="s">
        <v>322</v>
      </c>
      <c r="W208" t="s">
        <v>34</v>
      </c>
      <c r="Y208">
        <v>7.36</v>
      </c>
      <c r="Z208">
        <v>6.992</v>
      </c>
      <c r="AA208">
        <v>0.36800000000000005</v>
      </c>
      <c r="AB208">
        <v>0</v>
      </c>
      <c r="AC208">
        <v>0</v>
      </c>
      <c r="AD208">
        <v>0</v>
      </c>
    </row>
    <row r="209" spans="1:30" x14ac:dyDescent="0.2">
      <c r="A209" t="s">
        <v>279</v>
      </c>
      <c r="B209" t="s">
        <v>1453</v>
      </c>
      <c r="C209">
        <v>1000</v>
      </c>
      <c r="D209" s="8">
        <v>44469</v>
      </c>
      <c r="E209" t="s">
        <v>61</v>
      </c>
      <c r="F209" t="s">
        <v>208</v>
      </c>
      <c r="G209" t="s">
        <v>1252</v>
      </c>
      <c r="J209" s="3">
        <v>0.4</v>
      </c>
      <c r="K209" s="3">
        <v>0.5</v>
      </c>
      <c r="L209" s="3">
        <v>0.1</v>
      </c>
      <c r="M209" s="3"/>
      <c r="N209" s="3"/>
      <c r="O209">
        <f>+$C209*J209</f>
        <v>400</v>
      </c>
      <c r="P209">
        <f>+$C209*K209</f>
        <v>500</v>
      </c>
      <c r="Q209">
        <f>+$C209*L209</f>
        <v>100</v>
      </c>
      <c r="R209">
        <f>+$C209*M209</f>
        <v>0</v>
      </c>
      <c r="S209">
        <f>+$C209*N209</f>
        <v>0</v>
      </c>
      <c r="T209" s="14">
        <f>+SUM(J209:N209)</f>
        <v>1</v>
      </c>
      <c r="U209" t="s">
        <v>280</v>
      </c>
      <c r="V209" t="s">
        <v>281</v>
      </c>
      <c r="W209" t="s">
        <v>34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">
      <c r="A210" t="s">
        <v>818</v>
      </c>
      <c r="B210" t="s">
        <v>1487</v>
      </c>
      <c r="C210">
        <v>1000</v>
      </c>
      <c r="D210" s="8">
        <v>44469</v>
      </c>
      <c r="E210" t="s">
        <v>56</v>
      </c>
      <c r="F210" t="s">
        <v>61</v>
      </c>
      <c r="J210" s="3">
        <v>0.9</v>
      </c>
      <c r="K210" s="3">
        <v>0.1</v>
      </c>
      <c r="L210" s="3"/>
      <c r="M210" s="3"/>
      <c r="N210" s="3"/>
      <c r="O210">
        <f>+$C210*J210</f>
        <v>900</v>
      </c>
      <c r="P210">
        <f>+$C210*K210</f>
        <v>100</v>
      </c>
      <c r="Q210">
        <f>+$C210*L210</f>
        <v>0</v>
      </c>
      <c r="R210">
        <f>+$C210*M210</f>
        <v>0</v>
      </c>
      <c r="S210">
        <f>+$C210*N210</f>
        <v>0</v>
      </c>
      <c r="T210" s="14">
        <f>+SUM(J210:N210)</f>
        <v>1</v>
      </c>
      <c r="U210" t="s">
        <v>819</v>
      </c>
      <c r="V210" t="s">
        <v>816</v>
      </c>
      <c r="W210" t="s">
        <v>34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">
      <c r="A211" t="s">
        <v>817</v>
      </c>
      <c r="B211" t="s">
        <v>1487</v>
      </c>
      <c r="C211">
        <v>7000</v>
      </c>
      <c r="D211" s="8">
        <v>44469</v>
      </c>
      <c r="E211" t="s">
        <v>56</v>
      </c>
      <c r="F211" t="s">
        <v>61</v>
      </c>
      <c r="J211" s="3">
        <v>0.9</v>
      </c>
      <c r="K211" s="3">
        <v>0.1</v>
      </c>
      <c r="L211" s="3"/>
      <c r="M211" s="3"/>
      <c r="N211" s="3"/>
      <c r="O211">
        <f>+$C211*J211</f>
        <v>6300</v>
      </c>
      <c r="P211">
        <f>+$C211*K211</f>
        <v>700</v>
      </c>
      <c r="Q211">
        <f>+$C211*L211</f>
        <v>0</v>
      </c>
      <c r="R211">
        <f>+$C211*M211</f>
        <v>0</v>
      </c>
      <c r="S211">
        <f>+$C211*N211</f>
        <v>0</v>
      </c>
      <c r="T211" s="14">
        <f>+SUM(J211:N211)</f>
        <v>1</v>
      </c>
      <c r="U211" t="s">
        <v>815</v>
      </c>
      <c r="V211" t="s">
        <v>816</v>
      </c>
      <c r="W211" t="s">
        <v>34</v>
      </c>
      <c r="Y211">
        <v>4.78</v>
      </c>
      <c r="Z211">
        <v>4.3020000000000005</v>
      </c>
      <c r="AA211">
        <v>0.47800000000000004</v>
      </c>
      <c r="AB211">
        <v>0</v>
      </c>
      <c r="AC211">
        <v>0</v>
      </c>
      <c r="AD211">
        <v>0</v>
      </c>
    </row>
    <row r="212" spans="1:30" x14ac:dyDescent="0.2">
      <c r="A212" t="s">
        <v>487</v>
      </c>
      <c r="B212" t="s">
        <v>463</v>
      </c>
      <c r="C212">
        <v>5000</v>
      </c>
      <c r="D212" s="8">
        <v>44469</v>
      </c>
      <c r="E212" t="s">
        <v>144</v>
      </c>
      <c r="J212" s="3">
        <v>1</v>
      </c>
      <c r="K212" s="3"/>
      <c r="L212" s="3"/>
      <c r="M212" s="3"/>
      <c r="N212" s="3"/>
      <c r="O212">
        <f>+$C212*J212</f>
        <v>5000</v>
      </c>
      <c r="P212">
        <f>+$C212*K212</f>
        <v>0</v>
      </c>
      <c r="Q212">
        <f>+$C212*L212</f>
        <v>0</v>
      </c>
      <c r="R212">
        <f>+$C212*M212</f>
        <v>0</v>
      </c>
      <c r="S212">
        <f>+$C212*N212</f>
        <v>0</v>
      </c>
      <c r="T212" s="14">
        <f>+SUM(J212:N212)</f>
        <v>1</v>
      </c>
      <c r="U212" t="s">
        <v>488</v>
      </c>
      <c r="V212" t="s">
        <v>489</v>
      </c>
      <c r="W212" t="s">
        <v>34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">
      <c r="A213" t="s">
        <v>362</v>
      </c>
      <c r="B213" t="s">
        <v>1254</v>
      </c>
      <c r="C213">
        <v>15000</v>
      </c>
      <c r="D213" s="8">
        <v>44469</v>
      </c>
      <c r="E213" t="s">
        <v>56</v>
      </c>
      <c r="J213" s="3">
        <v>1</v>
      </c>
      <c r="K213" s="3"/>
      <c r="L213" s="3"/>
      <c r="M213" s="3"/>
      <c r="N213" s="3"/>
      <c r="O213">
        <f>+$C213*J213</f>
        <v>15000</v>
      </c>
      <c r="P213">
        <f>+$C213*K213</f>
        <v>0</v>
      </c>
      <c r="Q213">
        <f>+$C213*L213</f>
        <v>0</v>
      </c>
      <c r="R213">
        <f>+$C213*M213</f>
        <v>0</v>
      </c>
      <c r="S213">
        <f>+$C213*N213</f>
        <v>0</v>
      </c>
      <c r="T213" s="14">
        <f>+SUM(J213:N213)</f>
        <v>1</v>
      </c>
      <c r="U213" t="s">
        <v>357</v>
      </c>
      <c r="V213" t="s">
        <v>358</v>
      </c>
      <c r="W213" t="s">
        <v>34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">
      <c r="A214" t="s">
        <v>545</v>
      </c>
      <c r="B214" t="s">
        <v>536</v>
      </c>
      <c r="C214">
        <v>2250</v>
      </c>
      <c r="D214" s="8">
        <v>44469</v>
      </c>
      <c r="E214" t="s">
        <v>31</v>
      </c>
      <c r="J214" s="3">
        <v>1</v>
      </c>
      <c r="K214" s="3"/>
      <c r="L214" s="3"/>
      <c r="M214" s="3"/>
      <c r="N214" s="3"/>
      <c r="O214">
        <f>+$C214*J214</f>
        <v>2250</v>
      </c>
      <c r="P214">
        <f>+$C214*K214</f>
        <v>0</v>
      </c>
      <c r="Q214">
        <f>+$C214*L214</f>
        <v>0</v>
      </c>
      <c r="R214">
        <f>+$C214*M214</f>
        <v>0</v>
      </c>
      <c r="S214">
        <f>+$C214*N214</f>
        <v>0</v>
      </c>
      <c r="T214" s="14">
        <f>+SUM(J214:N214)</f>
        <v>1</v>
      </c>
      <c r="U214" t="s">
        <v>546</v>
      </c>
      <c r="V214" t="s">
        <v>547</v>
      </c>
      <c r="W214" t="s">
        <v>34</v>
      </c>
      <c r="Y214">
        <v>2.29</v>
      </c>
      <c r="Z214">
        <v>2.29</v>
      </c>
      <c r="AA214">
        <v>0</v>
      </c>
      <c r="AB214">
        <v>0</v>
      </c>
      <c r="AC214">
        <v>0</v>
      </c>
      <c r="AD214">
        <v>0</v>
      </c>
    </row>
    <row r="215" spans="1:30" x14ac:dyDescent="0.2">
      <c r="A215" t="s">
        <v>583</v>
      </c>
      <c r="B215" t="s">
        <v>567</v>
      </c>
      <c r="C215">
        <v>7000</v>
      </c>
      <c r="D215" s="8">
        <v>44469</v>
      </c>
      <c r="E215" t="s">
        <v>1252</v>
      </c>
      <c r="F215" t="s">
        <v>61</v>
      </c>
      <c r="J215" s="3">
        <v>0.9</v>
      </c>
      <c r="K215" s="3">
        <v>0.1</v>
      </c>
      <c r="L215" s="3"/>
      <c r="M215" s="3"/>
      <c r="N215" s="3"/>
      <c r="O215">
        <f>+$C215*J215</f>
        <v>6300</v>
      </c>
      <c r="P215">
        <f>+$C215*K215</f>
        <v>700</v>
      </c>
      <c r="Q215">
        <f>+$C215*L215</f>
        <v>0</v>
      </c>
      <c r="R215">
        <f>+$C215*M215</f>
        <v>0</v>
      </c>
      <c r="S215">
        <f>+$C215*N215</f>
        <v>0</v>
      </c>
      <c r="T215" s="14">
        <f>+SUM(J215:N215)</f>
        <v>1</v>
      </c>
      <c r="U215" t="s">
        <v>584</v>
      </c>
      <c r="V215" t="s">
        <v>585</v>
      </c>
      <c r="W215" t="s">
        <v>34</v>
      </c>
      <c r="Y215">
        <v>9.56</v>
      </c>
      <c r="Z215">
        <v>8.604000000000001</v>
      </c>
      <c r="AA215">
        <v>0.95600000000000007</v>
      </c>
      <c r="AB215">
        <v>0</v>
      </c>
      <c r="AC215">
        <v>0</v>
      </c>
      <c r="AD215">
        <v>0</v>
      </c>
    </row>
    <row r="216" spans="1:30" x14ac:dyDescent="0.2">
      <c r="A216" t="s">
        <v>752</v>
      </c>
      <c r="B216" t="s">
        <v>1455</v>
      </c>
      <c r="C216">
        <v>7200</v>
      </c>
      <c r="D216" s="8">
        <v>44469</v>
      </c>
      <c r="E216" t="s">
        <v>1470</v>
      </c>
      <c r="F216" t="s">
        <v>50</v>
      </c>
      <c r="G216" s="5" t="s">
        <v>121</v>
      </c>
      <c r="H216" t="s">
        <v>61</v>
      </c>
      <c r="I216" t="s">
        <v>98</v>
      </c>
      <c r="J216" s="3">
        <v>0.65</v>
      </c>
      <c r="K216" s="3">
        <v>0.1</v>
      </c>
      <c r="L216" s="3">
        <v>0.1</v>
      </c>
      <c r="M216" s="3">
        <v>0.1</v>
      </c>
      <c r="N216" s="3">
        <v>0.05</v>
      </c>
      <c r="O216">
        <f>+$C216*J216</f>
        <v>4680</v>
      </c>
      <c r="P216">
        <f>+$C216*K216</f>
        <v>720</v>
      </c>
      <c r="Q216">
        <f>+$C216*L216</f>
        <v>720</v>
      </c>
      <c r="R216">
        <f>+$C216*M216</f>
        <v>720</v>
      </c>
      <c r="S216">
        <f>+$C216*N216</f>
        <v>360</v>
      </c>
      <c r="T216" s="14">
        <f>+SUM(J216:N216)</f>
        <v>1</v>
      </c>
      <c r="U216" t="s">
        <v>753</v>
      </c>
      <c r="V216" t="s">
        <v>754</v>
      </c>
      <c r="W216" t="s">
        <v>34</v>
      </c>
      <c r="Y216">
        <v>7.952</v>
      </c>
      <c r="Z216">
        <v>5.1688000000000001</v>
      </c>
      <c r="AA216">
        <v>0.79520000000000002</v>
      </c>
      <c r="AB216">
        <v>0.79520000000000002</v>
      </c>
      <c r="AC216">
        <v>0.79520000000000002</v>
      </c>
      <c r="AD216">
        <v>0.39760000000000001</v>
      </c>
    </row>
    <row r="217" spans="1:30" x14ac:dyDescent="0.2">
      <c r="A217" t="s">
        <v>786</v>
      </c>
      <c r="B217" t="s">
        <v>768</v>
      </c>
      <c r="C217">
        <v>5000</v>
      </c>
      <c r="D217" s="8">
        <v>44469</v>
      </c>
      <c r="E217" t="s">
        <v>719</v>
      </c>
      <c r="F217" t="s">
        <v>144</v>
      </c>
      <c r="G217" t="s">
        <v>61</v>
      </c>
      <c r="H217" t="s">
        <v>1252</v>
      </c>
      <c r="J217" s="3">
        <v>0.3</v>
      </c>
      <c r="K217" s="3">
        <v>0.1</v>
      </c>
      <c r="L217" s="3">
        <v>0.5</v>
      </c>
      <c r="M217" s="3">
        <v>0.1</v>
      </c>
      <c r="N217" s="3"/>
      <c r="O217">
        <f>+$C217*J217</f>
        <v>1500</v>
      </c>
      <c r="P217">
        <f>+$C217*K217</f>
        <v>500</v>
      </c>
      <c r="Q217">
        <f>+$C217*L217</f>
        <v>2500</v>
      </c>
      <c r="R217">
        <f>+$C217*M217</f>
        <v>500</v>
      </c>
      <c r="S217">
        <f>+$C217*N217</f>
        <v>0</v>
      </c>
      <c r="T217" s="14">
        <f>+SUM(J217:N217)</f>
        <v>1</v>
      </c>
      <c r="U217" t="s">
        <v>784</v>
      </c>
      <c r="V217" t="s">
        <v>785</v>
      </c>
      <c r="W217" t="s">
        <v>34</v>
      </c>
      <c r="Y217">
        <v>8.8369999999999997</v>
      </c>
      <c r="Z217">
        <v>2.6511</v>
      </c>
      <c r="AA217">
        <v>0.88370000000000004</v>
      </c>
      <c r="AB217">
        <v>4.4184999999999999</v>
      </c>
      <c r="AC217">
        <v>0.88370000000000004</v>
      </c>
      <c r="AD217">
        <v>0</v>
      </c>
    </row>
    <row r="218" spans="1:30" x14ac:dyDescent="0.2">
      <c r="A218" t="s">
        <v>850</v>
      </c>
      <c r="B218" t="s">
        <v>825</v>
      </c>
      <c r="C218">
        <v>5000</v>
      </c>
      <c r="D218" s="8">
        <v>44469</v>
      </c>
      <c r="E218" t="s">
        <v>56</v>
      </c>
      <c r="F218" t="s">
        <v>121</v>
      </c>
      <c r="J218" s="3">
        <v>0.85</v>
      </c>
      <c r="K218" s="3">
        <v>0.15</v>
      </c>
      <c r="L218" s="3"/>
      <c r="M218" s="3"/>
      <c r="N218" s="3"/>
      <c r="O218">
        <f>+$C218*J218</f>
        <v>4250</v>
      </c>
      <c r="P218">
        <f>+$C218*K218</f>
        <v>750</v>
      </c>
      <c r="Q218">
        <f>+$C218*L218</f>
        <v>0</v>
      </c>
      <c r="R218">
        <f>+$C218*M218</f>
        <v>0</v>
      </c>
      <c r="S218">
        <f>+$C218*N218</f>
        <v>0</v>
      </c>
      <c r="T218" s="14">
        <f>+SUM(J218:N218)</f>
        <v>1</v>
      </c>
      <c r="U218" t="s">
        <v>845</v>
      </c>
      <c r="V218" t="s">
        <v>846</v>
      </c>
      <c r="W218" t="s">
        <v>34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">
      <c r="A219" t="s">
        <v>847</v>
      </c>
      <c r="B219" t="s">
        <v>825</v>
      </c>
      <c r="C219">
        <v>8000</v>
      </c>
      <c r="D219" s="8">
        <v>44469</v>
      </c>
      <c r="E219" t="s">
        <v>56</v>
      </c>
      <c r="F219" t="s">
        <v>121</v>
      </c>
      <c r="J219" s="3">
        <v>0.85</v>
      </c>
      <c r="K219" s="3">
        <v>0.15</v>
      </c>
      <c r="L219" s="3"/>
      <c r="M219" s="3"/>
      <c r="N219" s="3"/>
      <c r="O219">
        <f>+$C219*J219</f>
        <v>6800</v>
      </c>
      <c r="P219">
        <f>+$C219*K219</f>
        <v>1200</v>
      </c>
      <c r="Q219">
        <f>+$C219*L219</f>
        <v>0</v>
      </c>
      <c r="R219">
        <f>+$C219*M219</f>
        <v>0</v>
      </c>
      <c r="S219">
        <f>+$C219*N219</f>
        <v>0</v>
      </c>
      <c r="T219" s="14">
        <f>+SUM(J219:N219)</f>
        <v>1</v>
      </c>
      <c r="U219" t="s">
        <v>848</v>
      </c>
      <c r="V219" t="s">
        <v>849</v>
      </c>
      <c r="W219" t="s">
        <v>34</v>
      </c>
      <c r="Y219">
        <v>11.47</v>
      </c>
      <c r="Z219">
        <v>9.7495000000000012</v>
      </c>
      <c r="AA219">
        <v>1.7205000000000001</v>
      </c>
      <c r="AB219">
        <v>0</v>
      </c>
      <c r="AC219">
        <v>0</v>
      </c>
      <c r="AD219">
        <v>0</v>
      </c>
    </row>
    <row r="220" spans="1:30" x14ac:dyDescent="0.2">
      <c r="A220" t="s">
        <v>127</v>
      </c>
      <c r="B220" s="5" t="s">
        <v>1248</v>
      </c>
      <c r="C220">
        <v>4500</v>
      </c>
      <c r="D220" s="8">
        <v>44474</v>
      </c>
      <c r="E220" s="5" t="s">
        <v>121</v>
      </c>
      <c r="J220" s="3">
        <v>1</v>
      </c>
      <c r="K220" s="3">
        <v>0</v>
      </c>
      <c r="L220" s="3"/>
      <c r="M220" s="3"/>
      <c r="N220" s="3"/>
      <c r="O220">
        <f>+$C220*J220</f>
        <v>4500</v>
      </c>
      <c r="P220">
        <f>+$C220*K220</f>
        <v>0</v>
      </c>
      <c r="Q220">
        <f>+$C220*L220</f>
        <v>0</v>
      </c>
      <c r="R220">
        <f>+$C220*M220</f>
        <v>0</v>
      </c>
      <c r="S220">
        <f>+$C220*N220</f>
        <v>0</v>
      </c>
      <c r="T220" s="14">
        <f>+SUM(J220:N220)</f>
        <v>1</v>
      </c>
      <c r="U220" t="s">
        <v>128</v>
      </c>
      <c r="V220" t="s">
        <v>129</v>
      </c>
      <c r="W220" t="s">
        <v>34</v>
      </c>
      <c r="Y220">
        <v>4.41</v>
      </c>
      <c r="Z220">
        <v>4.41</v>
      </c>
      <c r="AA220">
        <v>0</v>
      </c>
      <c r="AB220">
        <v>0</v>
      </c>
      <c r="AC220">
        <v>0</v>
      </c>
      <c r="AD220">
        <v>0</v>
      </c>
    </row>
    <row r="221" spans="1:30" x14ac:dyDescent="0.2">
      <c r="A221" t="s">
        <v>518</v>
      </c>
      <c r="B221" t="s">
        <v>1255</v>
      </c>
      <c r="C221">
        <v>8000</v>
      </c>
      <c r="D221" s="8">
        <v>44481</v>
      </c>
      <c r="E221" s="5" t="s">
        <v>121</v>
      </c>
      <c r="F221" s="5" t="s">
        <v>1252</v>
      </c>
      <c r="G221" t="s">
        <v>61</v>
      </c>
      <c r="H221" t="s">
        <v>56</v>
      </c>
      <c r="J221" s="3">
        <v>0.7</v>
      </c>
      <c r="K221" s="3">
        <v>0.1</v>
      </c>
      <c r="L221" s="3">
        <v>0.1</v>
      </c>
      <c r="M221" s="3">
        <v>0.1</v>
      </c>
      <c r="N221" s="3"/>
      <c r="O221">
        <f>+$C221*J221</f>
        <v>5600</v>
      </c>
      <c r="P221">
        <f>+$C221*K221</f>
        <v>800</v>
      </c>
      <c r="Q221">
        <f>+$C221*L221</f>
        <v>800</v>
      </c>
      <c r="R221">
        <f>+$C221*M221</f>
        <v>800</v>
      </c>
      <c r="S221">
        <f>+$C221*N221</f>
        <v>0</v>
      </c>
      <c r="T221" s="14">
        <f>+SUM(J221:N221)</f>
        <v>0.99999999999999989</v>
      </c>
      <c r="U221" t="s">
        <v>519</v>
      </c>
      <c r="V221" t="s">
        <v>520</v>
      </c>
      <c r="W221" t="s">
        <v>34</v>
      </c>
      <c r="Y221">
        <v>8.8369999999999997</v>
      </c>
      <c r="Z221">
        <v>6.1858999999999993</v>
      </c>
      <c r="AA221">
        <v>0.88370000000000004</v>
      </c>
      <c r="AB221">
        <v>0.44185000000000002</v>
      </c>
      <c r="AC221">
        <v>0.88370000000000004</v>
      </c>
      <c r="AD221">
        <v>0</v>
      </c>
    </row>
    <row r="222" spans="1:30" x14ac:dyDescent="0.2">
      <c r="A222" t="s">
        <v>787</v>
      </c>
      <c r="B222" t="s">
        <v>768</v>
      </c>
      <c r="C222">
        <v>8000</v>
      </c>
      <c r="D222" s="8">
        <v>44481</v>
      </c>
      <c r="E222" t="s">
        <v>719</v>
      </c>
      <c r="F222" t="s">
        <v>144</v>
      </c>
      <c r="G222" t="s">
        <v>61</v>
      </c>
      <c r="H222" t="s">
        <v>1252</v>
      </c>
      <c r="J222" s="3">
        <v>0.3</v>
      </c>
      <c r="K222" s="3">
        <v>0.1</v>
      </c>
      <c r="L222" s="3">
        <v>0.5</v>
      </c>
      <c r="M222" s="3">
        <v>0.1</v>
      </c>
      <c r="N222" s="3"/>
      <c r="O222">
        <f>+$C222*J222</f>
        <v>2400</v>
      </c>
      <c r="P222">
        <f>+$C222*K222</f>
        <v>800</v>
      </c>
      <c r="Q222">
        <f>+$C222*L222</f>
        <v>4000</v>
      </c>
      <c r="R222">
        <f>+$C222*M222</f>
        <v>800</v>
      </c>
      <c r="S222">
        <f>+$C222*N222</f>
        <v>0</v>
      </c>
      <c r="T222" s="14">
        <f>+SUM(J222:N222)</f>
        <v>1</v>
      </c>
      <c r="U222" t="s">
        <v>788</v>
      </c>
      <c r="V222" t="s">
        <v>789</v>
      </c>
      <c r="W222" t="s">
        <v>34</v>
      </c>
      <c r="Y222">
        <v>10.89</v>
      </c>
      <c r="Z222">
        <v>3.2669999999999999</v>
      </c>
      <c r="AA222">
        <v>1.0890000000000002</v>
      </c>
      <c r="AB222">
        <v>5.4450000000000003</v>
      </c>
      <c r="AC222">
        <v>1.0890000000000002</v>
      </c>
      <c r="AD222">
        <v>0</v>
      </c>
    </row>
    <row r="223" spans="1:30" x14ac:dyDescent="0.2">
      <c r="A223" t="s">
        <v>119</v>
      </c>
      <c r="B223" t="s">
        <v>1250</v>
      </c>
      <c r="C223">
        <v>4000</v>
      </c>
      <c r="D223" s="8">
        <v>44484</v>
      </c>
      <c r="E223" t="s">
        <v>51</v>
      </c>
      <c r="F223" t="s">
        <v>61</v>
      </c>
      <c r="G223" s="5" t="s">
        <v>98</v>
      </c>
      <c r="J223" s="3">
        <v>0.8</v>
      </c>
      <c r="K223" s="3">
        <v>0.1</v>
      </c>
      <c r="L223" s="3">
        <v>0.1</v>
      </c>
      <c r="M223" s="3"/>
      <c r="N223" s="3"/>
      <c r="O223">
        <f>+$C223*J223</f>
        <v>3200</v>
      </c>
      <c r="P223">
        <f>+$C223*K223</f>
        <v>400</v>
      </c>
      <c r="Q223">
        <f>+$C223*L223</f>
        <v>400</v>
      </c>
      <c r="R223">
        <f>+$C223*M223</f>
        <v>0</v>
      </c>
      <c r="S223">
        <f>+$C223*N223</f>
        <v>0</v>
      </c>
      <c r="T223" s="14">
        <f>+SUM(J223:N223)</f>
        <v>1</v>
      </c>
      <c r="U223" t="s">
        <v>117</v>
      </c>
      <c r="V223" t="s">
        <v>118</v>
      </c>
      <c r="W223" t="s">
        <v>34</v>
      </c>
      <c r="Y223">
        <v>10.582000000000001</v>
      </c>
      <c r="Z223">
        <v>8.4656000000000002</v>
      </c>
      <c r="AA223">
        <v>1.0582</v>
      </c>
      <c r="AB223">
        <v>1.0582</v>
      </c>
      <c r="AC223">
        <v>0</v>
      </c>
      <c r="AD223">
        <v>0</v>
      </c>
    </row>
    <row r="224" spans="1:30" x14ac:dyDescent="0.2">
      <c r="A224" t="s">
        <v>530</v>
      </c>
      <c r="B224" t="s">
        <v>531</v>
      </c>
      <c r="C224">
        <v>1500</v>
      </c>
      <c r="D224" s="8">
        <v>44484</v>
      </c>
      <c r="E224" t="s">
        <v>51</v>
      </c>
      <c r="J224" s="3">
        <v>1</v>
      </c>
      <c r="K224" s="3"/>
      <c r="L224" s="3"/>
      <c r="M224" s="3"/>
      <c r="N224" s="3"/>
      <c r="O224">
        <f>+$C224*J224</f>
        <v>1500</v>
      </c>
      <c r="P224">
        <f>+$C224*K224</f>
        <v>0</v>
      </c>
      <c r="Q224">
        <f>+$C224*L224</f>
        <v>0</v>
      </c>
      <c r="R224">
        <f>+$C224*M224</f>
        <v>0</v>
      </c>
      <c r="S224">
        <f>+$C224*N224</f>
        <v>0</v>
      </c>
      <c r="T224" s="14">
        <f>+SUM(J224:N224)</f>
        <v>1</v>
      </c>
      <c r="U224" t="s">
        <v>532</v>
      </c>
      <c r="V224" t="s">
        <v>533</v>
      </c>
      <c r="W224" t="s">
        <v>34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">
      <c r="A225" t="s">
        <v>625</v>
      </c>
      <c r="B225" t="s">
        <v>606</v>
      </c>
      <c r="C225">
        <v>6000</v>
      </c>
      <c r="D225" s="8">
        <v>44486</v>
      </c>
      <c r="E225" t="s">
        <v>1470</v>
      </c>
      <c r="F225" t="s">
        <v>121</v>
      </c>
      <c r="G225" t="s">
        <v>61</v>
      </c>
      <c r="J225" s="3">
        <v>0.7</v>
      </c>
      <c r="K225" s="3">
        <v>0.2</v>
      </c>
      <c r="L225" s="3">
        <v>0.1</v>
      </c>
      <c r="M225" s="3"/>
      <c r="N225" s="3"/>
      <c r="O225">
        <f>+$C225*J225</f>
        <v>4200</v>
      </c>
      <c r="P225">
        <f>+$C225*K225</f>
        <v>1200</v>
      </c>
      <c r="Q225">
        <f>+$C225*L225</f>
        <v>600</v>
      </c>
      <c r="R225">
        <f>+$C225*M225</f>
        <v>0</v>
      </c>
      <c r="S225">
        <f>+$C225*N225</f>
        <v>0</v>
      </c>
      <c r="T225" s="14">
        <f>+SUM(J225:N225)</f>
        <v>0.99999999999999989</v>
      </c>
      <c r="U225" t="s">
        <v>626</v>
      </c>
      <c r="V225" t="s">
        <v>627</v>
      </c>
      <c r="W225" t="s">
        <v>34</v>
      </c>
      <c r="Y225">
        <v>5.79</v>
      </c>
      <c r="Z225">
        <v>4.0529999999999999</v>
      </c>
      <c r="AA225">
        <v>1.1580000000000001</v>
      </c>
      <c r="AB225">
        <v>0.57900000000000007</v>
      </c>
      <c r="AC225">
        <v>0</v>
      </c>
      <c r="AD225">
        <v>0</v>
      </c>
    </row>
    <row r="226" spans="1:30" x14ac:dyDescent="0.2">
      <c r="A226" t="s">
        <v>282</v>
      </c>
      <c r="B226" t="s">
        <v>1453</v>
      </c>
      <c r="C226">
        <v>8000</v>
      </c>
      <c r="D226" s="8">
        <v>44487</v>
      </c>
      <c r="E226" t="s">
        <v>61</v>
      </c>
      <c r="F226" t="s">
        <v>208</v>
      </c>
      <c r="G226" t="s">
        <v>1252</v>
      </c>
      <c r="J226" s="3">
        <v>0.4</v>
      </c>
      <c r="K226" s="3">
        <v>0.5</v>
      </c>
      <c r="L226" s="3">
        <v>0.1</v>
      </c>
      <c r="M226" s="3"/>
      <c r="N226" s="3"/>
      <c r="O226">
        <f>+$C226*J226</f>
        <v>3200</v>
      </c>
      <c r="P226">
        <f>+$C226*K226</f>
        <v>4000</v>
      </c>
      <c r="Q226">
        <f>+$C226*L226</f>
        <v>800</v>
      </c>
      <c r="R226">
        <f>+$C226*M226</f>
        <v>0</v>
      </c>
      <c r="S226">
        <f>+$C226*N226</f>
        <v>0</v>
      </c>
      <c r="T226" s="14">
        <f>+SUM(J226:N226)</f>
        <v>1</v>
      </c>
      <c r="U226" t="s">
        <v>280</v>
      </c>
      <c r="V226" t="s">
        <v>281</v>
      </c>
      <c r="W226" t="s">
        <v>34</v>
      </c>
      <c r="Y226">
        <v>8.8360000000000003</v>
      </c>
      <c r="Z226">
        <v>3.5344000000000002</v>
      </c>
      <c r="AA226">
        <v>4.4180000000000001</v>
      </c>
      <c r="AB226">
        <v>0.88360000000000005</v>
      </c>
      <c r="AC226">
        <v>0</v>
      </c>
      <c r="AD226">
        <v>0</v>
      </c>
    </row>
    <row r="227" spans="1:30" x14ac:dyDescent="0.2">
      <c r="A227" t="s">
        <v>683</v>
      </c>
      <c r="B227" t="s">
        <v>670</v>
      </c>
      <c r="C227">
        <v>5100</v>
      </c>
      <c r="D227" s="8">
        <v>44487</v>
      </c>
      <c r="E227" t="s">
        <v>51</v>
      </c>
      <c r="F227" t="s">
        <v>61</v>
      </c>
      <c r="J227" s="3">
        <v>0.8</v>
      </c>
      <c r="K227" s="3">
        <v>0.2</v>
      </c>
      <c r="L227" s="3"/>
      <c r="M227" s="3"/>
      <c r="N227" s="3"/>
      <c r="O227">
        <f>+$C227*J227</f>
        <v>4080</v>
      </c>
      <c r="P227">
        <f>+$C227*K227</f>
        <v>1020</v>
      </c>
      <c r="Q227">
        <f>+$C227*L227</f>
        <v>0</v>
      </c>
      <c r="R227">
        <f>+$C227*M227</f>
        <v>0</v>
      </c>
      <c r="S227">
        <f>+$C227*N227</f>
        <v>0</v>
      </c>
      <c r="T227" s="14">
        <f>+SUM(J227:N227)</f>
        <v>1</v>
      </c>
      <c r="U227" t="s">
        <v>684</v>
      </c>
      <c r="V227" t="s">
        <v>685</v>
      </c>
      <c r="W227" t="s">
        <v>34</v>
      </c>
      <c r="Y227">
        <v>7.16</v>
      </c>
      <c r="Z227">
        <v>5.7280000000000006</v>
      </c>
      <c r="AA227">
        <v>1.4320000000000002</v>
      </c>
      <c r="AB227">
        <v>0</v>
      </c>
      <c r="AC227">
        <v>0</v>
      </c>
      <c r="AD227">
        <v>0</v>
      </c>
    </row>
    <row r="228" spans="1:30" x14ac:dyDescent="0.2">
      <c r="A228" t="s">
        <v>82</v>
      </c>
      <c r="B228" t="s">
        <v>1249</v>
      </c>
      <c r="C228">
        <v>2000</v>
      </c>
      <c r="D228" s="8">
        <v>44491</v>
      </c>
      <c r="E228" t="s">
        <v>1252</v>
      </c>
      <c r="F228" t="s">
        <v>61</v>
      </c>
      <c r="J228" s="3">
        <v>0.9</v>
      </c>
      <c r="K228" s="3">
        <v>0.1</v>
      </c>
      <c r="L228" s="3"/>
      <c r="M228" s="3"/>
      <c r="N228" s="3"/>
      <c r="O228">
        <f>+$C228*J228</f>
        <v>1800</v>
      </c>
      <c r="P228">
        <f>+$C228*K228</f>
        <v>200</v>
      </c>
      <c r="Q228">
        <f>+$C228*L228</f>
        <v>0</v>
      </c>
      <c r="R228">
        <f>+$C228*M228</f>
        <v>0</v>
      </c>
      <c r="S228">
        <f>+$C228*N228</f>
        <v>0</v>
      </c>
      <c r="T228" s="14">
        <f>+SUM(J228:N228)</f>
        <v>1</v>
      </c>
      <c r="U228" t="s">
        <v>83</v>
      </c>
      <c r="V228" t="s">
        <v>84</v>
      </c>
      <c r="W228" t="s">
        <v>34</v>
      </c>
      <c r="Y228">
        <v>1.7669999999999999</v>
      </c>
      <c r="Z228">
        <v>1.5903</v>
      </c>
      <c r="AA228">
        <v>0.1767</v>
      </c>
      <c r="AB228">
        <v>0</v>
      </c>
      <c r="AC228">
        <v>0</v>
      </c>
      <c r="AD228">
        <v>0</v>
      </c>
    </row>
    <row r="229" spans="1:30" x14ac:dyDescent="0.2">
      <c r="A229" t="s">
        <v>400</v>
      </c>
      <c r="B229" t="s">
        <v>1253</v>
      </c>
      <c r="C229">
        <v>5000</v>
      </c>
      <c r="D229" s="8">
        <v>44494</v>
      </c>
      <c r="E229" t="s">
        <v>51</v>
      </c>
      <c r="J229" s="3">
        <v>1</v>
      </c>
      <c r="K229" s="3"/>
      <c r="L229" s="3"/>
      <c r="M229" s="3"/>
      <c r="N229" s="3"/>
      <c r="O229">
        <f>+$C229*J229</f>
        <v>5000</v>
      </c>
      <c r="P229">
        <f>+$C229*K229</f>
        <v>0</v>
      </c>
      <c r="Q229">
        <f>+$C229*L229</f>
        <v>0</v>
      </c>
      <c r="R229">
        <f>+$C229*M229</f>
        <v>0</v>
      </c>
      <c r="S229">
        <f>+$C229*N229</f>
        <v>0</v>
      </c>
      <c r="T229" s="14">
        <f>+SUM(J229:N229)</f>
        <v>1</v>
      </c>
      <c r="U229" t="s">
        <v>402</v>
      </c>
      <c r="V229" t="s">
        <v>403</v>
      </c>
      <c r="W229" t="s">
        <v>34</v>
      </c>
      <c r="Y229">
        <v>4.298</v>
      </c>
      <c r="Z229">
        <v>4.298</v>
      </c>
      <c r="AA229">
        <v>0</v>
      </c>
      <c r="AB229">
        <v>0</v>
      </c>
      <c r="AC229">
        <v>0</v>
      </c>
      <c r="AD229">
        <v>0</v>
      </c>
    </row>
    <row r="230" spans="1:30" x14ac:dyDescent="0.2">
      <c r="A230" t="s">
        <v>363</v>
      </c>
      <c r="B230" t="s">
        <v>1254</v>
      </c>
      <c r="C230">
        <v>8000</v>
      </c>
      <c r="D230" s="8">
        <v>44495</v>
      </c>
      <c r="E230" t="s">
        <v>56</v>
      </c>
      <c r="F230" t="s">
        <v>325</v>
      </c>
      <c r="J230" s="3">
        <v>0.2</v>
      </c>
      <c r="K230" s="3">
        <v>0.8</v>
      </c>
      <c r="L230" s="3"/>
      <c r="M230" s="3"/>
      <c r="N230" s="3"/>
      <c r="O230">
        <f>+$C230*J230</f>
        <v>1600</v>
      </c>
      <c r="P230">
        <f>+$C230*K230</f>
        <v>6400</v>
      </c>
      <c r="Q230">
        <f>+$C230*L230</f>
        <v>0</v>
      </c>
      <c r="R230">
        <f>+$C230*M230</f>
        <v>0</v>
      </c>
      <c r="S230">
        <f>+$C230*N230</f>
        <v>0</v>
      </c>
      <c r="T230" s="14">
        <f>+SUM(J230:N230)</f>
        <v>1</v>
      </c>
      <c r="U230" t="s">
        <v>364</v>
      </c>
      <c r="V230" t="s">
        <v>365</v>
      </c>
      <c r="W230" t="s">
        <v>34</v>
      </c>
      <c r="Y230">
        <v>8.8360000000000003</v>
      </c>
      <c r="Z230">
        <v>1.7672000000000001</v>
      </c>
      <c r="AA230">
        <v>7.0688000000000004</v>
      </c>
      <c r="AB230">
        <v>0</v>
      </c>
      <c r="AC230">
        <v>0</v>
      </c>
      <c r="AD230">
        <v>0</v>
      </c>
    </row>
    <row r="231" spans="1:30" x14ac:dyDescent="0.2">
      <c r="A231" t="s">
        <v>159</v>
      </c>
      <c r="B231" t="s">
        <v>143</v>
      </c>
      <c r="C231">
        <v>5400</v>
      </c>
      <c r="D231" s="8">
        <v>44499</v>
      </c>
      <c r="E231" s="5" t="s">
        <v>121</v>
      </c>
      <c r="F231" t="s">
        <v>144</v>
      </c>
      <c r="J231" s="3">
        <v>0.85</v>
      </c>
      <c r="K231" s="3">
        <v>0.15</v>
      </c>
      <c r="L231" s="3"/>
      <c r="M231" s="3"/>
      <c r="N231" s="3"/>
      <c r="O231">
        <f>+$C231*J231</f>
        <v>4590</v>
      </c>
      <c r="P231">
        <f>+$C231*K231</f>
        <v>810</v>
      </c>
      <c r="Q231">
        <f>+$C231*L231</f>
        <v>0</v>
      </c>
      <c r="R231">
        <f>+$C231*M231</f>
        <v>0</v>
      </c>
      <c r="S231">
        <f>+$C231*N231</f>
        <v>0</v>
      </c>
      <c r="T231" s="14">
        <f>+SUM(J231:N231)</f>
        <v>1</v>
      </c>
      <c r="U231" t="s">
        <v>160</v>
      </c>
      <c r="V231" t="s">
        <v>161</v>
      </c>
      <c r="W231" t="s">
        <v>34</v>
      </c>
      <c r="Y231">
        <v>4.87</v>
      </c>
      <c r="Z231">
        <v>4.1395</v>
      </c>
      <c r="AA231">
        <v>0.73050000000000004</v>
      </c>
      <c r="AB231">
        <v>0</v>
      </c>
      <c r="AC231">
        <v>0</v>
      </c>
      <c r="AD231">
        <v>0</v>
      </c>
    </row>
    <row r="232" spans="1:30" x14ac:dyDescent="0.2">
      <c r="A232" t="s">
        <v>230</v>
      </c>
      <c r="B232" s="5" t="s">
        <v>1251</v>
      </c>
      <c r="C232">
        <v>7200</v>
      </c>
      <c r="D232" s="8">
        <v>44499</v>
      </c>
      <c r="E232" t="s">
        <v>61</v>
      </c>
      <c r="F232" t="s">
        <v>121</v>
      </c>
      <c r="G232" t="s">
        <v>1252</v>
      </c>
      <c r="H232" t="s">
        <v>208</v>
      </c>
      <c r="J232" s="3">
        <v>0.5</v>
      </c>
      <c r="K232" s="3">
        <v>0.25</v>
      </c>
      <c r="L232" s="3">
        <v>0.15</v>
      </c>
      <c r="M232" s="3">
        <v>0.1</v>
      </c>
      <c r="N232" s="3"/>
      <c r="O232">
        <f>+$C232*J232</f>
        <v>3600</v>
      </c>
      <c r="P232">
        <f>+$C232*K232</f>
        <v>1800</v>
      </c>
      <c r="Q232">
        <f>+$C232*L232</f>
        <v>1080</v>
      </c>
      <c r="R232">
        <f>+$C232*M232</f>
        <v>720</v>
      </c>
      <c r="S232">
        <f>+$C232*N232</f>
        <v>0</v>
      </c>
      <c r="T232" s="14">
        <f>+SUM(J232:N232)</f>
        <v>1</v>
      </c>
      <c r="U232" t="s">
        <v>231</v>
      </c>
      <c r="V232" t="s">
        <v>232</v>
      </c>
      <c r="W232" t="s">
        <v>34</v>
      </c>
      <c r="Y232">
        <v>7.95</v>
      </c>
      <c r="Z232">
        <v>3.9750000000000001</v>
      </c>
      <c r="AA232">
        <v>1.9875</v>
      </c>
      <c r="AB232">
        <v>1.1924999999999999</v>
      </c>
      <c r="AC232">
        <v>0.79500000000000004</v>
      </c>
      <c r="AD232">
        <v>0</v>
      </c>
    </row>
    <row r="233" spans="1:30" x14ac:dyDescent="0.2">
      <c r="A233" t="s">
        <v>324</v>
      </c>
      <c r="B233" t="s">
        <v>296</v>
      </c>
      <c r="C233">
        <v>5860</v>
      </c>
      <c r="D233" s="8">
        <v>44499</v>
      </c>
      <c r="E233" t="s">
        <v>56</v>
      </c>
      <c r="F233" t="s">
        <v>325</v>
      </c>
      <c r="J233" s="3">
        <v>0.7</v>
      </c>
      <c r="K233" s="3">
        <v>0.3</v>
      </c>
      <c r="L233" s="3"/>
      <c r="M233" s="3"/>
      <c r="N233" s="3"/>
      <c r="O233">
        <f>+$C233*J233</f>
        <v>4102</v>
      </c>
      <c r="P233">
        <f>+$C233*K233</f>
        <v>1758</v>
      </c>
      <c r="Q233">
        <f>+$C233*L233</f>
        <v>0</v>
      </c>
      <c r="R233">
        <f>+$C233*M233</f>
        <v>0</v>
      </c>
      <c r="S233">
        <f>+$C233*N233</f>
        <v>0</v>
      </c>
      <c r="T233" s="14">
        <f>+SUM(J233:N233)</f>
        <v>1</v>
      </c>
      <c r="U233" t="s">
        <v>326</v>
      </c>
      <c r="V233" t="s">
        <v>327</v>
      </c>
      <c r="W233" t="s">
        <v>34</v>
      </c>
      <c r="Y233">
        <v>7.36</v>
      </c>
      <c r="Z233">
        <v>5.1520000000000001</v>
      </c>
      <c r="AA233">
        <v>2.2080000000000002</v>
      </c>
      <c r="AB233">
        <v>0</v>
      </c>
      <c r="AC233">
        <v>0</v>
      </c>
      <c r="AD233">
        <v>0</v>
      </c>
    </row>
    <row r="234" spans="1:30" x14ac:dyDescent="0.2">
      <c r="A234" t="s">
        <v>548</v>
      </c>
      <c r="B234" t="s">
        <v>536</v>
      </c>
      <c r="C234">
        <v>5400</v>
      </c>
      <c r="D234" s="8">
        <v>44499</v>
      </c>
      <c r="E234" t="s">
        <v>51</v>
      </c>
      <c r="J234" s="3">
        <v>1</v>
      </c>
      <c r="K234" s="3"/>
      <c r="L234" s="3"/>
      <c r="M234" s="3"/>
      <c r="N234" s="3"/>
      <c r="O234">
        <f>+$C234*J234</f>
        <v>5400</v>
      </c>
      <c r="P234">
        <f>+$C234*K234</f>
        <v>0</v>
      </c>
      <c r="Q234">
        <f>+$C234*L234</f>
        <v>0</v>
      </c>
      <c r="R234">
        <f>+$C234*M234</f>
        <v>0</v>
      </c>
      <c r="S234">
        <f>+$C234*N234</f>
        <v>0</v>
      </c>
      <c r="T234" s="14">
        <f>+SUM(J234:N234)</f>
        <v>1</v>
      </c>
      <c r="U234" t="s">
        <v>549</v>
      </c>
      <c r="V234" t="s">
        <v>550</v>
      </c>
      <c r="W234" t="s">
        <v>34</v>
      </c>
      <c r="Y234">
        <v>2.86</v>
      </c>
      <c r="Z234">
        <v>2.86</v>
      </c>
      <c r="AA234">
        <v>0</v>
      </c>
      <c r="AB234">
        <v>0</v>
      </c>
      <c r="AC234">
        <v>0</v>
      </c>
      <c r="AD234">
        <v>0</v>
      </c>
    </row>
    <row r="235" spans="1:30" x14ac:dyDescent="0.2">
      <c r="A235" t="s">
        <v>586</v>
      </c>
      <c r="B235" t="s">
        <v>567</v>
      </c>
      <c r="C235">
        <v>7000</v>
      </c>
      <c r="D235" s="8">
        <v>44499</v>
      </c>
      <c r="E235" t="s">
        <v>1252</v>
      </c>
      <c r="F235" t="s">
        <v>61</v>
      </c>
      <c r="J235" s="3">
        <v>0.9</v>
      </c>
      <c r="K235" s="3">
        <v>0.1</v>
      </c>
      <c r="L235" s="3"/>
      <c r="M235" s="3"/>
      <c r="N235" s="3"/>
      <c r="O235">
        <f>+$C235*J235</f>
        <v>6300</v>
      </c>
      <c r="P235">
        <f>+$C235*K235</f>
        <v>700</v>
      </c>
      <c r="Q235">
        <f>+$C235*L235</f>
        <v>0</v>
      </c>
      <c r="R235">
        <f>+$C235*M235</f>
        <v>0</v>
      </c>
      <c r="S235">
        <f>+$C235*N235</f>
        <v>0</v>
      </c>
      <c r="T235" s="14">
        <f>+SUM(J235:N235)</f>
        <v>1</v>
      </c>
      <c r="U235" t="s">
        <v>587</v>
      </c>
      <c r="V235" t="s">
        <v>588</v>
      </c>
      <c r="W235" t="s">
        <v>34</v>
      </c>
      <c r="Y235">
        <v>7.3630000000000004</v>
      </c>
      <c r="Z235">
        <v>6.6267000000000005</v>
      </c>
      <c r="AA235">
        <v>0.73630000000000007</v>
      </c>
      <c r="AB235">
        <v>0</v>
      </c>
      <c r="AC235">
        <v>0</v>
      </c>
      <c r="AD235">
        <v>0</v>
      </c>
    </row>
    <row r="236" spans="1:30" x14ac:dyDescent="0.2">
      <c r="A236" t="s">
        <v>851</v>
      </c>
      <c r="B236" t="s">
        <v>825</v>
      </c>
      <c r="C236">
        <v>8000</v>
      </c>
      <c r="D236" s="8">
        <v>44499</v>
      </c>
      <c r="E236" t="s">
        <v>56</v>
      </c>
      <c r="F236" t="s">
        <v>121</v>
      </c>
      <c r="J236" s="3">
        <v>0.85</v>
      </c>
      <c r="K236" s="3">
        <v>0.15</v>
      </c>
      <c r="L236" s="3"/>
      <c r="M236" s="3"/>
      <c r="N236" s="3"/>
      <c r="O236">
        <f>+$C236*J236</f>
        <v>6800</v>
      </c>
      <c r="P236">
        <f>+$C236*K236</f>
        <v>1200</v>
      </c>
      <c r="Q236">
        <f>+$C236*L236</f>
        <v>0</v>
      </c>
      <c r="R236">
        <f>+$C236*M236</f>
        <v>0</v>
      </c>
      <c r="S236">
        <f>+$C236*N236</f>
        <v>0</v>
      </c>
      <c r="T236" s="14">
        <f>+SUM(J236:N236)</f>
        <v>1</v>
      </c>
      <c r="U236" t="s">
        <v>852</v>
      </c>
      <c r="V236" t="s">
        <v>853</v>
      </c>
      <c r="W236" t="s">
        <v>34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">
      <c r="A237" t="s">
        <v>820</v>
      </c>
      <c r="B237" t="s">
        <v>1487</v>
      </c>
      <c r="C237">
        <v>7000</v>
      </c>
      <c r="D237" s="8">
        <v>44500</v>
      </c>
      <c r="E237" t="s">
        <v>56</v>
      </c>
      <c r="F237" t="s">
        <v>61</v>
      </c>
      <c r="J237" s="3">
        <v>0.9</v>
      </c>
      <c r="K237" s="3">
        <v>0.1</v>
      </c>
      <c r="L237" s="3"/>
      <c r="M237" s="3"/>
      <c r="N237" s="3"/>
      <c r="O237">
        <f>+$C237*J237</f>
        <v>6300</v>
      </c>
      <c r="P237">
        <f>+$C237*K237</f>
        <v>700</v>
      </c>
      <c r="Q237">
        <f>+$C237*L237</f>
        <v>0</v>
      </c>
      <c r="R237">
        <f>+$C237*M237</f>
        <v>0</v>
      </c>
      <c r="S237">
        <f>+$C237*N237</f>
        <v>0</v>
      </c>
      <c r="T237" s="14">
        <f>+SUM(J237:N237)</f>
        <v>1</v>
      </c>
      <c r="U237" t="s">
        <v>815</v>
      </c>
      <c r="V237" t="s">
        <v>816</v>
      </c>
      <c r="W237" t="s">
        <v>34</v>
      </c>
      <c r="Y237">
        <v>9.56</v>
      </c>
      <c r="Z237">
        <v>8.604000000000001</v>
      </c>
      <c r="AA237">
        <v>0.95600000000000007</v>
      </c>
      <c r="AB237">
        <v>0</v>
      </c>
      <c r="AC237">
        <v>0</v>
      </c>
      <c r="AD237">
        <v>0</v>
      </c>
    </row>
    <row r="238" spans="1:30" x14ac:dyDescent="0.2">
      <c r="A238" t="s">
        <v>656</v>
      </c>
      <c r="B238" t="s">
        <v>650</v>
      </c>
      <c r="C238">
        <v>8000</v>
      </c>
      <c r="D238" s="8">
        <v>44500</v>
      </c>
      <c r="E238" s="5" t="s">
        <v>121</v>
      </c>
      <c r="J238" s="3">
        <v>1</v>
      </c>
      <c r="K238" s="3"/>
      <c r="L238" s="3"/>
      <c r="M238" s="3"/>
      <c r="N238" s="3"/>
      <c r="O238">
        <f>+$C238*J238</f>
        <v>8000</v>
      </c>
      <c r="P238">
        <f>+$C238*K238</f>
        <v>0</v>
      </c>
      <c r="Q238">
        <f>+$C238*L238</f>
        <v>0</v>
      </c>
      <c r="R238">
        <f>+$C238*M238</f>
        <v>0</v>
      </c>
      <c r="S238">
        <f>+$C238*N238</f>
        <v>0</v>
      </c>
      <c r="T238" s="14">
        <f>+SUM(J238:N238)</f>
        <v>1</v>
      </c>
      <c r="U238" t="s">
        <v>657</v>
      </c>
      <c r="V238" t="s">
        <v>658</v>
      </c>
      <c r="W238" t="s">
        <v>34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">
      <c r="A239" t="s">
        <v>755</v>
      </c>
      <c r="B239" t="s">
        <v>1455</v>
      </c>
      <c r="C239">
        <v>7200</v>
      </c>
      <c r="D239" s="8">
        <v>44500</v>
      </c>
      <c r="E239" t="s">
        <v>1470</v>
      </c>
      <c r="F239" t="s">
        <v>50</v>
      </c>
      <c r="G239" s="5" t="s">
        <v>121</v>
      </c>
      <c r="H239" t="s">
        <v>61</v>
      </c>
      <c r="I239" t="s">
        <v>98</v>
      </c>
      <c r="J239" s="3">
        <v>0.65</v>
      </c>
      <c r="K239" s="3">
        <v>0.1</v>
      </c>
      <c r="L239" s="3">
        <v>0.1</v>
      </c>
      <c r="M239" s="3">
        <v>0.1</v>
      </c>
      <c r="N239" s="3">
        <v>0.05</v>
      </c>
      <c r="O239">
        <f>+$C239*J239</f>
        <v>4680</v>
      </c>
      <c r="P239">
        <f>+$C239*K239</f>
        <v>720</v>
      </c>
      <c r="Q239">
        <f>+$C239*L239</f>
        <v>720</v>
      </c>
      <c r="R239">
        <f>+$C239*M239</f>
        <v>720</v>
      </c>
      <c r="S239">
        <f>+$C239*N239</f>
        <v>360</v>
      </c>
      <c r="T239" s="14">
        <f>+SUM(J239:N239)</f>
        <v>1</v>
      </c>
      <c r="U239" t="s">
        <v>756</v>
      </c>
      <c r="V239" t="s">
        <v>757</v>
      </c>
      <c r="W239" t="s">
        <v>34</v>
      </c>
      <c r="Y239">
        <v>6.8769999999999998</v>
      </c>
      <c r="Z239">
        <v>4.4700499999999996</v>
      </c>
      <c r="AA239">
        <v>0.68769999999999998</v>
      </c>
      <c r="AB239">
        <v>0.68769999999999998</v>
      </c>
      <c r="AC239">
        <v>0.68769999999999998</v>
      </c>
      <c r="AD239">
        <v>0.34384999999999999</v>
      </c>
    </row>
    <row r="240" spans="1:30" x14ac:dyDescent="0.2">
      <c r="A240" t="s">
        <v>130</v>
      </c>
      <c r="B240" s="5" t="s">
        <v>1248</v>
      </c>
      <c r="C240">
        <v>4500</v>
      </c>
      <c r="D240" s="8">
        <v>44506</v>
      </c>
      <c r="E240" s="5" t="s">
        <v>121</v>
      </c>
      <c r="J240" s="3">
        <v>1</v>
      </c>
      <c r="K240" s="3">
        <v>0</v>
      </c>
      <c r="L240" s="3"/>
      <c r="M240" s="3"/>
      <c r="N240" s="3"/>
      <c r="O240">
        <f>+$C240*J240</f>
        <v>4500</v>
      </c>
      <c r="P240">
        <f>+$C240*K240</f>
        <v>0</v>
      </c>
      <c r="Q240">
        <f>+$C240*L240</f>
        <v>0</v>
      </c>
      <c r="R240">
        <f>+$C240*M240</f>
        <v>0</v>
      </c>
      <c r="S240">
        <f>+$C240*N240</f>
        <v>0</v>
      </c>
      <c r="T240" s="14">
        <f>+SUM(J240:N240)</f>
        <v>1</v>
      </c>
      <c r="U240" t="s">
        <v>131</v>
      </c>
      <c r="V240" t="s">
        <v>132</v>
      </c>
      <c r="W240" t="s">
        <v>34</v>
      </c>
      <c r="Y240">
        <v>4.41</v>
      </c>
      <c r="Z240">
        <v>4.41</v>
      </c>
      <c r="AA240">
        <v>0</v>
      </c>
      <c r="AB240">
        <v>0</v>
      </c>
      <c r="AC240">
        <v>0</v>
      </c>
      <c r="AD240">
        <v>0</v>
      </c>
    </row>
    <row r="241" spans="1:30" x14ac:dyDescent="0.2">
      <c r="A241" t="s">
        <v>521</v>
      </c>
      <c r="B241" t="s">
        <v>1255</v>
      </c>
      <c r="C241">
        <v>8000</v>
      </c>
      <c r="D241" s="8">
        <v>44508</v>
      </c>
      <c r="E241" s="5" t="s">
        <v>121</v>
      </c>
      <c r="F241" s="5" t="s">
        <v>1252</v>
      </c>
      <c r="G241" t="s">
        <v>61</v>
      </c>
      <c r="H241" t="s">
        <v>56</v>
      </c>
      <c r="J241" s="3">
        <v>0.7</v>
      </c>
      <c r="K241" s="3">
        <v>0.1</v>
      </c>
      <c r="L241" s="3">
        <v>0.1</v>
      </c>
      <c r="M241" s="3">
        <v>0.1</v>
      </c>
      <c r="N241" s="3"/>
      <c r="O241">
        <f>+$C241*J241</f>
        <v>5600</v>
      </c>
      <c r="P241">
        <f>+$C241*K241</f>
        <v>800</v>
      </c>
      <c r="Q241">
        <f>+$C241*L241</f>
        <v>800</v>
      </c>
      <c r="R241">
        <f>+$C241*M241</f>
        <v>800</v>
      </c>
      <c r="S241">
        <f>+$C241*N241</f>
        <v>0</v>
      </c>
      <c r="T241" s="14">
        <f>+SUM(J241:N241)</f>
        <v>0.99999999999999989</v>
      </c>
      <c r="U241" t="s">
        <v>522</v>
      </c>
      <c r="V241" t="s">
        <v>523</v>
      </c>
      <c r="W241" t="s">
        <v>34</v>
      </c>
      <c r="Y241">
        <v>8.0210000000000008</v>
      </c>
      <c r="Z241">
        <v>5.6147</v>
      </c>
      <c r="AA241">
        <v>0.80210000000000015</v>
      </c>
      <c r="AB241">
        <v>0.40105000000000007</v>
      </c>
      <c r="AC241">
        <v>0.80210000000000015</v>
      </c>
      <c r="AD241">
        <v>0</v>
      </c>
    </row>
    <row r="242" spans="1:30" x14ac:dyDescent="0.2">
      <c r="A242" t="s">
        <v>790</v>
      </c>
      <c r="B242" t="s">
        <v>768</v>
      </c>
      <c r="C242">
        <v>8000</v>
      </c>
      <c r="D242" s="8">
        <v>44512</v>
      </c>
      <c r="E242" t="s">
        <v>719</v>
      </c>
      <c r="F242" t="s">
        <v>144</v>
      </c>
      <c r="G242" t="s">
        <v>61</v>
      </c>
      <c r="H242" t="s">
        <v>1252</v>
      </c>
      <c r="J242" s="3">
        <v>0.3</v>
      </c>
      <c r="K242" s="3">
        <v>0.1</v>
      </c>
      <c r="L242" s="3">
        <v>0.5</v>
      </c>
      <c r="M242" s="3">
        <v>0.1</v>
      </c>
      <c r="N242" s="3"/>
      <c r="O242">
        <f>+$C242*J242</f>
        <v>2400</v>
      </c>
      <c r="P242">
        <f>+$C242*K242</f>
        <v>800</v>
      </c>
      <c r="Q242">
        <f>+$C242*L242</f>
        <v>4000</v>
      </c>
      <c r="R242">
        <f>+$C242*M242</f>
        <v>800</v>
      </c>
      <c r="S242">
        <f>+$C242*N242</f>
        <v>0</v>
      </c>
      <c r="T242" s="14">
        <f>+SUM(J242:N242)</f>
        <v>1</v>
      </c>
      <c r="U242" t="s">
        <v>788</v>
      </c>
      <c r="V242" t="s">
        <v>789</v>
      </c>
      <c r="W242" t="s">
        <v>34</v>
      </c>
      <c r="Y242">
        <v>8.8369999999999997</v>
      </c>
      <c r="Z242">
        <v>2.6511</v>
      </c>
      <c r="AA242">
        <v>0.88370000000000004</v>
      </c>
      <c r="AB242">
        <v>4.4184999999999999</v>
      </c>
      <c r="AC242">
        <v>0.88370000000000004</v>
      </c>
      <c r="AD242">
        <v>0</v>
      </c>
    </row>
    <row r="243" spans="1:30" x14ac:dyDescent="0.2">
      <c r="A243" t="s">
        <v>628</v>
      </c>
      <c r="B243" t="s">
        <v>606</v>
      </c>
      <c r="C243">
        <v>7000</v>
      </c>
      <c r="D243" s="8">
        <v>44514</v>
      </c>
      <c r="E243" t="s">
        <v>1470</v>
      </c>
      <c r="F243" t="s">
        <v>121</v>
      </c>
      <c r="G243" t="s">
        <v>61</v>
      </c>
      <c r="J243" s="3">
        <v>0.7</v>
      </c>
      <c r="K243" s="3">
        <v>0.2</v>
      </c>
      <c r="L243" s="3">
        <v>0.1</v>
      </c>
      <c r="M243" s="3"/>
      <c r="N243" s="3"/>
      <c r="O243">
        <f>+$C243*J243</f>
        <v>4900</v>
      </c>
      <c r="P243">
        <f>+$C243*K243</f>
        <v>1400</v>
      </c>
      <c r="Q243">
        <f>+$C243*L243</f>
        <v>700</v>
      </c>
      <c r="R243">
        <f>+$C243*M243</f>
        <v>0</v>
      </c>
      <c r="S243">
        <f>+$C243*N243</f>
        <v>0</v>
      </c>
      <c r="T243" s="14">
        <f>+SUM(J243:N243)</f>
        <v>0.99999999999999989</v>
      </c>
      <c r="U243" t="s">
        <v>629</v>
      </c>
      <c r="V243" t="s">
        <v>630</v>
      </c>
      <c r="W243" t="s">
        <v>34</v>
      </c>
      <c r="Y243">
        <v>7.0739999999999998</v>
      </c>
      <c r="Z243">
        <v>4.9517999999999995</v>
      </c>
      <c r="AA243">
        <v>1.4148000000000001</v>
      </c>
      <c r="AB243">
        <v>0.70740000000000003</v>
      </c>
      <c r="AC243">
        <v>0</v>
      </c>
      <c r="AD243">
        <v>0</v>
      </c>
    </row>
    <row r="244" spans="1:30" x14ac:dyDescent="0.2">
      <c r="A244" t="s">
        <v>534</v>
      </c>
      <c r="B244" t="s">
        <v>531</v>
      </c>
      <c r="C244">
        <v>4800</v>
      </c>
      <c r="D244" s="8">
        <v>44515</v>
      </c>
      <c r="E244" t="s">
        <v>51</v>
      </c>
      <c r="J244" s="3">
        <v>1</v>
      </c>
      <c r="K244" s="3"/>
      <c r="L244" s="3"/>
      <c r="M244" s="3"/>
      <c r="N244" s="3"/>
      <c r="O244">
        <f>+$C244*J244</f>
        <v>4800</v>
      </c>
      <c r="P244">
        <f>+$C244*K244</f>
        <v>0</v>
      </c>
      <c r="Q244">
        <f>+$C244*L244</f>
        <v>0</v>
      </c>
      <c r="R244">
        <f>+$C244*M244</f>
        <v>0</v>
      </c>
      <c r="S244">
        <f>+$C244*N244</f>
        <v>0</v>
      </c>
      <c r="T244" s="14">
        <f>+SUM(J244:N244)</f>
        <v>1</v>
      </c>
      <c r="U244" t="s">
        <v>532</v>
      </c>
      <c r="V244" t="s">
        <v>533</v>
      </c>
      <c r="W244" t="s">
        <v>34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">
      <c r="A245" t="s">
        <v>283</v>
      </c>
      <c r="B245" t="s">
        <v>1453</v>
      </c>
      <c r="C245">
        <v>8000</v>
      </c>
      <c r="D245" s="8">
        <v>44518</v>
      </c>
      <c r="E245" t="s">
        <v>61</v>
      </c>
      <c r="F245" t="s">
        <v>208</v>
      </c>
      <c r="G245" t="s">
        <v>1252</v>
      </c>
      <c r="J245" s="3">
        <v>0.4</v>
      </c>
      <c r="K245" s="3">
        <v>0.5</v>
      </c>
      <c r="L245" s="3">
        <v>0.1</v>
      </c>
      <c r="M245" s="3"/>
      <c r="N245" s="3"/>
      <c r="O245">
        <f>+$C245*J245</f>
        <v>3200</v>
      </c>
      <c r="P245">
        <f>+$C245*K245</f>
        <v>4000</v>
      </c>
      <c r="Q245">
        <f>+$C245*L245</f>
        <v>800</v>
      </c>
      <c r="R245">
        <f>+$C245*M245</f>
        <v>0</v>
      </c>
      <c r="S245">
        <f>+$C245*N245</f>
        <v>0</v>
      </c>
      <c r="T245" s="14">
        <f>+SUM(J245:N245)</f>
        <v>1</v>
      </c>
      <c r="U245" t="s">
        <v>284</v>
      </c>
      <c r="V245" t="s">
        <v>285</v>
      </c>
      <c r="W245" t="s">
        <v>34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">
      <c r="A246" t="s">
        <v>686</v>
      </c>
      <c r="B246" t="s">
        <v>670</v>
      </c>
      <c r="C246">
        <v>7000</v>
      </c>
      <c r="D246" s="8">
        <v>44518</v>
      </c>
      <c r="E246" t="s">
        <v>51</v>
      </c>
      <c r="F246" t="s">
        <v>61</v>
      </c>
      <c r="J246" s="3">
        <v>0.8</v>
      </c>
      <c r="K246" s="3">
        <v>0.2</v>
      </c>
      <c r="L246" s="3"/>
      <c r="M246" s="3"/>
      <c r="N246" s="3"/>
      <c r="O246">
        <f>+$C246*J246</f>
        <v>5600</v>
      </c>
      <c r="P246">
        <f>+$C246*K246</f>
        <v>1400</v>
      </c>
      <c r="Q246">
        <f>+$C246*L246</f>
        <v>0</v>
      </c>
      <c r="R246">
        <f>+$C246*M246</f>
        <v>0</v>
      </c>
      <c r="S246">
        <f>+$C246*N246</f>
        <v>0</v>
      </c>
      <c r="T246" s="14">
        <f>+SUM(J246:N246)</f>
        <v>1</v>
      </c>
      <c r="U246" t="s">
        <v>687</v>
      </c>
      <c r="V246" t="s">
        <v>688</v>
      </c>
      <c r="W246" t="s">
        <v>34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">
      <c r="A247" t="s">
        <v>85</v>
      </c>
      <c r="B247" t="s">
        <v>1249</v>
      </c>
      <c r="C247">
        <v>2000</v>
      </c>
      <c r="D247" s="8">
        <v>44519</v>
      </c>
      <c r="E247" t="s">
        <v>1252</v>
      </c>
      <c r="F247" t="s">
        <v>61</v>
      </c>
      <c r="J247" s="3">
        <v>0.9</v>
      </c>
      <c r="K247" s="3">
        <v>0.1</v>
      </c>
      <c r="L247" s="3"/>
      <c r="M247" s="3"/>
      <c r="N247" s="3"/>
      <c r="O247">
        <f>+$C247*J247</f>
        <v>1800</v>
      </c>
      <c r="P247">
        <f>+$C247*K247</f>
        <v>200</v>
      </c>
      <c r="Q247">
        <f>+$C247*L247</f>
        <v>0</v>
      </c>
      <c r="R247">
        <f>+$C247*M247</f>
        <v>0</v>
      </c>
      <c r="S247">
        <f>+$C247*N247</f>
        <v>0</v>
      </c>
      <c r="T247" s="14">
        <f>+SUM(J247:N247)</f>
        <v>1</v>
      </c>
      <c r="U247" t="s">
        <v>86</v>
      </c>
      <c r="V247" t="s">
        <v>87</v>
      </c>
      <c r="W247" t="s">
        <v>34</v>
      </c>
      <c r="Y247">
        <v>1.49</v>
      </c>
      <c r="Z247">
        <v>1.341</v>
      </c>
      <c r="AA247">
        <v>0.14899999999999999</v>
      </c>
      <c r="AB247">
        <v>0</v>
      </c>
      <c r="AC247">
        <v>0</v>
      </c>
      <c r="AD247">
        <v>0</v>
      </c>
    </row>
    <row r="248" spans="1:30" x14ac:dyDescent="0.2">
      <c r="A248" t="s">
        <v>55</v>
      </c>
      <c r="B248" t="s">
        <v>30</v>
      </c>
      <c r="C248">
        <v>3500</v>
      </c>
      <c r="D248" s="8">
        <v>44520</v>
      </c>
      <c r="E248" t="s">
        <v>56</v>
      </c>
      <c r="F248" t="s">
        <v>51</v>
      </c>
      <c r="J248" s="3">
        <v>0.8</v>
      </c>
      <c r="K248" s="11">
        <v>0.2</v>
      </c>
      <c r="L248" s="3"/>
      <c r="M248" s="3"/>
      <c r="N248" s="3"/>
      <c r="O248">
        <f>+$C248*J248</f>
        <v>2800</v>
      </c>
      <c r="P248">
        <f>+$C248*K248</f>
        <v>700</v>
      </c>
      <c r="Q248">
        <f>+$C248*L248</f>
        <v>0</v>
      </c>
      <c r="R248">
        <f>+$C248*M248</f>
        <v>0</v>
      </c>
      <c r="S248">
        <f>+$C248*N248</f>
        <v>0</v>
      </c>
      <c r="T248" s="14">
        <f>+SUM(J248:N248)</f>
        <v>1</v>
      </c>
      <c r="U248" t="s">
        <v>57</v>
      </c>
      <c r="V248" t="s">
        <v>58</v>
      </c>
      <c r="W248" t="s">
        <v>34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">
      <c r="A249" t="s">
        <v>404</v>
      </c>
      <c r="B249" t="s">
        <v>1253</v>
      </c>
      <c r="C249">
        <v>5000</v>
      </c>
      <c r="D249" s="8">
        <v>44526</v>
      </c>
      <c r="E249" t="s">
        <v>51</v>
      </c>
      <c r="J249" s="3">
        <v>1</v>
      </c>
      <c r="K249" s="3"/>
      <c r="L249" s="3"/>
      <c r="M249" s="3"/>
      <c r="N249" s="3"/>
      <c r="O249">
        <f>+$C249*J249</f>
        <v>5000</v>
      </c>
      <c r="P249">
        <f>+$C249*K249</f>
        <v>0</v>
      </c>
      <c r="Q249">
        <f>+$C249*L249</f>
        <v>0</v>
      </c>
      <c r="R249">
        <f>+$C249*M249</f>
        <v>0</v>
      </c>
      <c r="S249">
        <f>+$C249*N249</f>
        <v>0</v>
      </c>
      <c r="T249" s="14">
        <f>+SUM(J249:N249)</f>
        <v>1</v>
      </c>
      <c r="U249" t="s">
        <v>405</v>
      </c>
      <c r="V249" t="s">
        <v>406</v>
      </c>
      <c r="W249" t="s">
        <v>34</v>
      </c>
      <c r="Y249">
        <v>4.298</v>
      </c>
      <c r="Z249">
        <v>4.298</v>
      </c>
      <c r="AA249">
        <v>0</v>
      </c>
      <c r="AB249">
        <v>0</v>
      </c>
      <c r="AC249">
        <v>0</v>
      </c>
      <c r="AD249">
        <v>0</v>
      </c>
    </row>
    <row r="250" spans="1:30" x14ac:dyDescent="0.2">
      <c r="A250" t="s">
        <v>366</v>
      </c>
      <c r="B250" t="s">
        <v>1254</v>
      </c>
      <c r="C250">
        <v>8000</v>
      </c>
      <c r="D250" s="8">
        <v>44526</v>
      </c>
      <c r="E250" t="s">
        <v>56</v>
      </c>
      <c r="F250" t="s">
        <v>325</v>
      </c>
      <c r="J250" s="3">
        <v>0.2</v>
      </c>
      <c r="K250" s="3">
        <v>0.8</v>
      </c>
      <c r="L250" s="3"/>
      <c r="M250" s="3"/>
      <c r="N250" s="3"/>
      <c r="O250">
        <f>+$C250*J250</f>
        <v>1600</v>
      </c>
      <c r="P250">
        <f>+$C250*K250</f>
        <v>6400</v>
      </c>
      <c r="Q250">
        <f>+$C250*L250</f>
        <v>0</v>
      </c>
      <c r="R250">
        <f>+$C250*M250</f>
        <v>0</v>
      </c>
      <c r="S250">
        <f>+$C250*N250</f>
        <v>0</v>
      </c>
      <c r="T250" s="14">
        <f>+SUM(J250:N250)</f>
        <v>1</v>
      </c>
      <c r="U250" t="s">
        <v>367</v>
      </c>
      <c r="V250" t="s">
        <v>368</v>
      </c>
      <c r="W250" t="s">
        <v>34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">
      <c r="A251" s="10"/>
      <c r="B251" t="s">
        <v>1250</v>
      </c>
      <c r="C251" s="4">
        <v>5300</v>
      </c>
      <c r="D251" s="8">
        <v>44530</v>
      </c>
      <c r="E251" t="s">
        <v>51</v>
      </c>
      <c r="F251" t="s">
        <v>61</v>
      </c>
      <c r="G251" s="5" t="s">
        <v>98</v>
      </c>
      <c r="J251" s="11">
        <v>0.8</v>
      </c>
      <c r="K251" s="11">
        <v>0.1</v>
      </c>
      <c r="L251" s="11">
        <v>0.1</v>
      </c>
      <c r="O251">
        <f>+$C251*J251</f>
        <v>4240</v>
      </c>
      <c r="P251">
        <f>+$C251*K251</f>
        <v>530</v>
      </c>
      <c r="Q251">
        <f>+$C251*L251</f>
        <v>530</v>
      </c>
      <c r="R251">
        <f>+$C251*M251</f>
        <v>0</v>
      </c>
      <c r="S251">
        <f>+$C251*N251</f>
        <v>0</v>
      </c>
      <c r="T251" s="14">
        <f>+SUM(J251:N251)</f>
        <v>1</v>
      </c>
      <c r="U251" t="s">
        <v>1266</v>
      </c>
      <c r="V251" t="s">
        <v>1267</v>
      </c>
    </row>
    <row r="252" spans="1:30" x14ac:dyDescent="0.2">
      <c r="A252" t="s">
        <v>162</v>
      </c>
      <c r="B252" t="s">
        <v>143</v>
      </c>
      <c r="C252">
        <v>5400</v>
      </c>
      <c r="D252" s="8">
        <v>44530</v>
      </c>
      <c r="E252" s="5" t="s">
        <v>121</v>
      </c>
      <c r="F252" t="s">
        <v>144</v>
      </c>
      <c r="J252" s="3">
        <v>0.85</v>
      </c>
      <c r="K252" s="3">
        <v>0.15</v>
      </c>
      <c r="L252" s="3"/>
      <c r="M252" s="3"/>
      <c r="N252" s="3"/>
      <c r="O252">
        <f>+$C252*J252</f>
        <v>4590</v>
      </c>
      <c r="P252">
        <f>+$C252*K252</f>
        <v>810</v>
      </c>
      <c r="Q252">
        <f>+$C252*L252</f>
        <v>0</v>
      </c>
      <c r="R252">
        <f>+$C252*M252</f>
        <v>0</v>
      </c>
      <c r="S252">
        <f>+$C252*N252</f>
        <v>0</v>
      </c>
      <c r="T252" s="14">
        <f>+SUM(J252:N252)</f>
        <v>1</v>
      </c>
      <c r="U252" t="s">
        <v>160</v>
      </c>
      <c r="V252" t="s">
        <v>161</v>
      </c>
      <c r="W252" t="s">
        <v>34</v>
      </c>
      <c r="Y252">
        <v>4.87</v>
      </c>
      <c r="Z252">
        <v>4.1395</v>
      </c>
      <c r="AA252">
        <v>0.73050000000000004</v>
      </c>
      <c r="AB252">
        <v>0</v>
      </c>
      <c r="AC252">
        <v>0</v>
      </c>
      <c r="AD252">
        <v>0</v>
      </c>
    </row>
    <row r="253" spans="1:30" x14ac:dyDescent="0.2">
      <c r="A253" t="s">
        <v>233</v>
      </c>
      <c r="B253" s="5" t="s">
        <v>1251</v>
      </c>
      <c r="C253">
        <v>7200</v>
      </c>
      <c r="D253" s="8">
        <v>44530</v>
      </c>
      <c r="E253" t="s">
        <v>61</v>
      </c>
      <c r="F253" t="s">
        <v>121</v>
      </c>
      <c r="G253" t="s">
        <v>1252</v>
      </c>
      <c r="H253" t="s">
        <v>208</v>
      </c>
      <c r="J253" s="3">
        <v>0.5</v>
      </c>
      <c r="K253" s="3">
        <v>0.25</v>
      </c>
      <c r="L253" s="3">
        <v>0.15</v>
      </c>
      <c r="M253" s="3">
        <v>0.1</v>
      </c>
      <c r="N253" s="3"/>
      <c r="O253">
        <f>+$C253*J253</f>
        <v>3600</v>
      </c>
      <c r="P253">
        <f>+$C253*K253</f>
        <v>1800</v>
      </c>
      <c r="Q253">
        <f>+$C253*L253</f>
        <v>1080</v>
      </c>
      <c r="R253">
        <f>+$C253*M253</f>
        <v>720</v>
      </c>
      <c r="S253">
        <f>+$C253*N253</f>
        <v>0</v>
      </c>
      <c r="T253" s="14">
        <f>+SUM(J253:N253)</f>
        <v>1</v>
      </c>
      <c r="U253" t="s">
        <v>228</v>
      </c>
      <c r="V253" t="s">
        <v>229</v>
      </c>
      <c r="W253" t="s">
        <v>34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">
      <c r="A254" t="s">
        <v>328</v>
      </c>
      <c r="B254" t="s">
        <v>296</v>
      </c>
      <c r="C254">
        <v>5860</v>
      </c>
      <c r="D254" s="8">
        <v>44530</v>
      </c>
      <c r="E254" t="s">
        <v>56</v>
      </c>
      <c r="F254" t="s">
        <v>325</v>
      </c>
      <c r="J254" s="3">
        <v>0.7</v>
      </c>
      <c r="K254" s="3">
        <v>0.3</v>
      </c>
      <c r="L254" s="3"/>
      <c r="M254" s="3"/>
      <c r="N254" s="3"/>
      <c r="O254">
        <f>+$C254*J254</f>
        <v>4102</v>
      </c>
      <c r="P254">
        <f>+$C254*K254</f>
        <v>1758</v>
      </c>
      <c r="Q254">
        <f>+$C254*L254</f>
        <v>0</v>
      </c>
      <c r="R254">
        <f>+$C254*M254</f>
        <v>0</v>
      </c>
      <c r="S254">
        <f>+$C254*N254</f>
        <v>0</v>
      </c>
      <c r="T254" s="14">
        <f>+SUM(J254:N254)</f>
        <v>1</v>
      </c>
      <c r="U254" t="s">
        <v>329</v>
      </c>
      <c r="V254" t="s">
        <v>330</v>
      </c>
      <c r="W254" t="s">
        <v>34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">
      <c r="A255" t="s">
        <v>821</v>
      </c>
      <c r="B255" t="s">
        <v>1487</v>
      </c>
      <c r="C255">
        <v>7000</v>
      </c>
      <c r="D255" s="8">
        <v>44530</v>
      </c>
      <c r="E255" t="s">
        <v>56</v>
      </c>
      <c r="F255" t="s">
        <v>61</v>
      </c>
      <c r="J255" s="3">
        <v>0.9</v>
      </c>
      <c r="K255" s="3">
        <v>0.1</v>
      </c>
      <c r="L255" s="3"/>
      <c r="M255" s="3"/>
      <c r="N255" s="3"/>
      <c r="O255">
        <f>+$C255*J255</f>
        <v>6300</v>
      </c>
      <c r="P255">
        <f>+$C255*K255</f>
        <v>700</v>
      </c>
      <c r="Q255">
        <f>+$C255*L255</f>
        <v>0</v>
      </c>
      <c r="R255">
        <f>+$C255*M255</f>
        <v>0</v>
      </c>
      <c r="S255">
        <f>+$C255*N255</f>
        <v>0</v>
      </c>
      <c r="T255" s="14">
        <f>+SUM(J255:N255)</f>
        <v>1</v>
      </c>
      <c r="U255" t="s">
        <v>822</v>
      </c>
      <c r="V255" t="s">
        <v>823</v>
      </c>
      <c r="W255" t="s">
        <v>34</v>
      </c>
      <c r="Y255">
        <v>9.56</v>
      </c>
      <c r="Z255">
        <v>8.604000000000001</v>
      </c>
      <c r="AA255">
        <v>0.95600000000000007</v>
      </c>
      <c r="AB255">
        <v>0</v>
      </c>
      <c r="AC255">
        <v>0</v>
      </c>
      <c r="AD255">
        <v>0</v>
      </c>
    </row>
    <row r="256" spans="1:30" x14ac:dyDescent="0.2">
      <c r="A256" t="s">
        <v>551</v>
      </c>
      <c r="B256" t="s">
        <v>536</v>
      </c>
      <c r="C256">
        <v>6000</v>
      </c>
      <c r="D256" s="8">
        <v>44530</v>
      </c>
      <c r="E256" t="s">
        <v>51</v>
      </c>
      <c r="J256" s="3">
        <v>1</v>
      </c>
      <c r="K256" s="3"/>
      <c r="L256" s="3"/>
      <c r="M256" s="3"/>
      <c r="N256" s="3"/>
      <c r="O256">
        <f>+$C256*J256</f>
        <v>6000</v>
      </c>
      <c r="P256">
        <f>+$C256*K256</f>
        <v>0</v>
      </c>
      <c r="Q256">
        <f>+$C256*L256</f>
        <v>0</v>
      </c>
      <c r="R256">
        <f>+$C256*M256</f>
        <v>0</v>
      </c>
      <c r="S256">
        <f>+$C256*N256</f>
        <v>0</v>
      </c>
      <c r="T256" s="14">
        <f>+SUM(J256:N256)</f>
        <v>1</v>
      </c>
      <c r="U256" t="s">
        <v>552</v>
      </c>
      <c r="V256" t="s">
        <v>553</v>
      </c>
      <c r="W256" t="s">
        <v>34</v>
      </c>
      <c r="Y256">
        <v>7.64</v>
      </c>
      <c r="Z256">
        <v>7.64</v>
      </c>
      <c r="AA256">
        <v>0</v>
      </c>
      <c r="AB256">
        <v>0</v>
      </c>
      <c r="AC256">
        <v>0</v>
      </c>
      <c r="AD256">
        <v>0</v>
      </c>
    </row>
    <row r="257" spans="1:30" x14ac:dyDescent="0.2">
      <c r="A257" t="s">
        <v>589</v>
      </c>
      <c r="B257" t="s">
        <v>567</v>
      </c>
      <c r="C257">
        <v>7000</v>
      </c>
      <c r="D257" s="8">
        <v>44530</v>
      </c>
      <c r="E257" t="s">
        <v>1252</v>
      </c>
      <c r="F257" t="s">
        <v>61</v>
      </c>
      <c r="J257" s="3">
        <v>0.9</v>
      </c>
      <c r="K257" s="3">
        <v>0.1</v>
      </c>
      <c r="L257" s="3"/>
      <c r="M257" s="3"/>
      <c r="N257" s="3"/>
      <c r="O257">
        <f>+$C257*J257</f>
        <v>6300</v>
      </c>
      <c r="P257">
        <f>+$C257*K257</f>
        <v>700</v>
      </c>
      <c r="Q257">
        <f>+$C257*L257</f>
        <v>0</v>
      </c>
      <c r="R257">
        <f>+$C257*M257</f>
        <v>0</v>
      </c>
      <c r="S257">
        <f>+$C257*N257</f>
        <v>0</v>
      </c>
      <c r="T257" s="14">
        <f>+SUM(J257:N257)</f>
        <v>1</v>
      </c>
      <c r="U257" t="s">
        <v>590</v>
      </c>
      <c r="V257" t="s">
        <v>591</v>
      </c>
      <c r="W257" t="s">
        <v>34</v>
      </c>
      <c r="Y257">
        <v>7.3630000000000004</v>
      </c>
      <c r="Z257">
        <v>6.6267000000000005</v>
      </c>
      <c r="AA257">
        <v>0.73630000000000007</v>
      </c>
      <c r="AB257">
        <v>0</v>
      </c>
      <c r="AC257">
        <v>0</v>
      </c>
      <c r="AD257">
        <v>0</v>
      </c>
    </row>
    <row r="258" spans="1:30" x14ac:dyDescent="0.2">
      <c r="A258" t="s">
        <v>640</v>
      </c>
      <c r="B258" t="s">
        <v>641</v>
      </c>
      <c r="C258">
        <v>750</v>
      </c>
      <c r="D258" s="8">
        <v>44530</v>
      </c>
      <c r="E258" t="s">
        <v>56</v>
      </c>
      <c r="J258" s="3">
        <v>1</v>
      </c>
      <c r="K258" s="3"/>
      <c r="L258" s="3"/>
      <c r="M258" s="3"/>
      <c r="N258" s="3"/>
      <c r="O258">
        <f>+$C258*J258</f>
        <v>750</v>
      </c>
      <c r="P258">
        <f>+$C258*K258</f>
        <v>0</v>
      </c>
      <c r="Q258">
        <f>+$C258*L258</f>
        <v>0</v>
      </c>
      <c r="R258">
        <f>+$C258*M258</f>
        <v>0</v>
      </c>
      <c r="S258">
        <f>+$C258*N258</f>
        <v>0</v>
      </c>
      <c r="T258" s="14">
        <f>+SUM(J258:N258)</f>
        <v>1</v>
      </c>
      <c r="U258" t="s">
        <v>642</v>
      </c>
      <c r="V258" t="s">
        <v>643</v>
      </c>
      <c r="W258" t="s">
        <v>34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">
      <c r="A259" t="s">
        <v>758</v>
      </c>
      <c r="B259" t="s">
        <v>1455</v>
      </c>
      <c r="C259">
        <v>6400</v>
      </c>
      <c r="D259" s="8">
        <v>44530</v>
      </c>
      <c r="E259" t="s">
        <v>1470</v>
      </c>
      <c r="F259" t="s">
        <v>50</v>
      </c>
      <c r="G259" s="5" t="s">
        <v>121</v>
      </c>
      <c r="H259" t="s">
        <v>61</v>
      </c>
      <c r="I259" t="s">
        <v>98</v>
      </c>
      <c r="J259" s="3">
        <v>0.65</v>
      </c>
      <c r="K259" s="3">
        <v>0.1</v>
      </c>
      <c r="L259" s="3">
        <v>0.1</v>
      </c>
      <c r="M259" s="3">
        <v>0.1</v>
      </c>
      <c r="N259" s="3">
        <v>0.05</v>
      </c>
      <c r="O259">
        <f>+$C259*J259</f>
        <v>4160</v>
      </c>
      <c r="P259">
        <f>+$C259*K259</f>
        <v>640</v>
      </c>
      <c r="Q259">
        <f>+$C259*L259</f>
        <v>640</v>
      </c>
      <c r="R259">
        <f>+$C259*M259</f>
        <v>640</v>
      </c>
      <c r="S259">
        <f>+$C259*N259</f>
        <v>320</v>
      </c>
      <c r="T259" s="14">
        <f>+SUM(J259:N259)</f>
        <v>1</v>
      </c>
      <c r="U259" t="s">
        <v>759</v>
      </c>
      <c r="V259" t="s">
        <v>760</v>
      </c>
      <c r="W259" t="s">
        <v>34</v>
      </c>
      <c r="Y259">
        <v>6.8769999999999998</v>
      </c>
      <c r="Z259">
        <v>4.4700499999999996</v>
      </c>
      <c r="AA259">
        <v>0.68769999999999998</v>
      </c>
      <c r="AB259">
        <v>0.68769999999999998</v>
      </c>
      <c r="AC259">
        <v>0.68769999999999998</v>
      </c>
      <c r="AD259">
        <v>0.34384999999999999</v>
      </c>
    </row>
    <row r="260" spans="1:30" x14ac:dyDescent="0.2">
      <c r="A260" t="s">
        <v>854</v>
      </c>
      <c r="B260" t="s">
        <v>825</v>
      </c>
      <c r="C260">
        <v>8000</v>
      </c>
      <c r="D260" s="8">
        <v>44530</v>
      </c>
      <c r="E260" t="s">
        <v>56</v>
      </c>
      <c r="F260" t="s">
        <v>121</v>
      </c>
      <c r="J260" s="3">
        <v>0.85</v>
      </c>
      <c r="K260" s="3">
        <v>0.15</v>
      </c>
      <c r="L260" s="3"/>
      <c r="M260" s="3"/>
      <c r="N260" s="3"/>
      <c r="O260">
        <f>+$C260*J260</f>
        <v>6800</v>
      </c>
      <c r="P260">
        <f>+$C260*K260</f>
        <v>1200</v>
      </c>
      <c r="Q260">
        <f>+$C260*L260</f>
        <v>0</v>
      </c>
      <c r="R260">
        <f>+$C260*M260</f>
        <v>0</v>
      </c>
      <c r="S260">
        <f>+$C260*N260</f>
        <v>0</v>
      </c>
      <c r="T260" s="14">
        <f>+SUM(J260:N260)</f>
        <v>1</v>
      </c>
      <c r="U260" t="s">
        <v>855</v>
      </c>
      <c r="V260" t="s">
        <v>856</v>
      </c>
      <c r="W260" t="s">
        <v>34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">
      <c r="A261" t="s">
        <v>524</v>
      </c>
      <c r="B261" t="s">
        <v>1255</v>
      </c>
      <c r="C261">
        <v>8000</v>
      </c>
      <c r="D261" s="8">
        <v>44537</v>
      </c>
      <c r="E261" s="5" t="s">
        <v>121</v>
      </c>
      <c r="F261" s="5" t="s">
        <v>1252</v>
      </c>
      <c r="G261" t="s">
        <v>61</v>
      </c>
      <c r="H261" t="s">
        <v>56</v>
      </c>
      <c r="J261" s="3">
        <v>0.7</v>
      </c>
      <c r="K261" s="3">
        <v>0.1</v>
      </c>
      <c r="L261" s="3">
        <v>0.1</v>
      </c>
      <c r="M261" s="3">
        <v>0.1</v>
      </c>
      <c r="N261" s="3"/>
      <c r="O261">
        <f>+$C261*J261</f>
        <v>5600</v>
      </c>
      <c r="P261">
        <f>+$C261*K261</f>
        <v>800</v>
      </c>
      <c r="Q261">
        <f>+$C261*L261</f>
        <v>800</v>
      </c>
      <c r="R261">
        <f>+$C261*M261</f>
        <v>800</v>
      </c>
      <c r="S261">
        <f>+$C261*N261</f>
        <v>0</v>
      </c>
      <c r="T261" s="14">
        <f>+SUM(J261:N261)</f>
        <v>0.99999999999999989</v>
      </c>
      <c r="U261" t="s">
        <v>525</v>
      </c>
      <c r="V261" t="s">
        <v>526</v>
      </c>
      <c r="W261" t="s">
        <v>34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">
      <c r="A262" t="s">
        <v>133</v>
      </c>
      <c r="B262" s="5" t="s">
        <v>1248</v>
      </c>
      <c r="C262">
        <v>6000</v>
      </c>
      <c r="D262" s="8">
        <v>44538</v>
      </c>
      <c r="E262" s="5" t="s">
        <v>121</v>
      </c>
      <c r="J262" s="3">
        <v>1</v>
      </c>
      <c r="K262" s="3">
        <v>0</v>
      </c>
      <c r="L262" s="3"/>
      <c r="M262" s="3"/>
      <c r="N262" s="3"/>
      <c r="O262">
        <f>+$C262*J262</f>
        <v>6000</v>
      </c>
      <c r="P262">
        <f>+$C262*K262</f>
        <v>0</v>
      </c>
      <c r="Q262">
        <f>+$C262*L262</f>
        <v>0</v>
      </c>
      <c r="R262">
        <f>+$C262*M262</f>
        <v>0</v>
      </c>
      <c r="S262">
        <f>+$C262*N262</f>
        <v>0</v>
      </c>
      <c r="T262" s="14">
        <f>+SUM(J262:N262)</f>
        <v>1</v>
      </c>
      <c r="U262" t="s">
        <v>134</v>
      </c>
      <c r="V262" t="s">
        <v>135</v>
      </c>
      <c r="W262" t="s">
        <v>34</v>
      </c>
      <c r="Y262">
        <v>5.61</v>
      </c>
      <c r="Z262">
        <v>5.61</v>
      </c>
      <c r="AA262">
        <v>0</v>
      </c>
      <c r="AB262">
        <v>0</v>
      </c>
      <c r="AC262">
        <v>0</v>
      </c>
      <c r="AD262">
        <v>0</v>
      </c>
    </row>
    <row r="263" spans="1:30" x14ac:dyDescent="0.2">
      <c r="A263" t="s">
        <v>601</v>
      </c>
      <c r="B263" t="s">
        <v>602</v>
      </c>
      <c r="C263">
        <v>750</v>
      </c>
      <c r="D263" s="8">
        <v>44540</v>
      </c>
      <c r="E263" t="s">
        <v>51</v>
      </c>
      <c r="J263" s="3">
        <v>1</v>
      </c>
      <c r="K263" s="3"/>
      <c r="L263" s="3"/>
      <c r="M263" s="3"/>
      <c r="N263" s="3"/>
      <c r="O263">
        <f>+$C263*J263</f>
        <v>750</v>
      </c>
      <c r="P263">
        <f>+$C263*K263</f>
        <v>0</v>
      </c>
      <c r="Q263">
        <f>+$C263*L263</f>
        <v>0</v>
      </c>
      <c r="R263">
        <f>+$C263*M263</f>
        <v>0</v>
      </c>
      <c r="S263">
        <f>+$C263*N263</f>
        <v>0</v>
      </c>
      <c r="T263" s="14">
        <f>+SUM(J263:N263)</f>
        <v>1</v>
      </c>
      <c r="U263" t="s">
        <v>603</v>
      </c>
      <c r="V263" t="s">
        <v>604</v>
      </c>
      <c r="W263" t="s">
        <v>34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">
      <c r="A264" t="s">
        <v>631</v>
      </c>
      <c r="B264" t="s">
        <v>606</v>
      </c>
      <c r="C264">
        <v>7000</v>
      </c>
      <c r="D264" s="8">
        <v>44540</v>
      </c>
      <c r="E264" t="s">
        <v>1470</v>
      </c>
      <c r="F264" t="s">
        <v>121</v>
      </c>
      <c r="G264" t="s">
        <v>61</v>
      </c>
      <c r="J264" s="3">
        <v>0.7</v>
      </c>
      <c r="K264" s="3">
        <v>0.2</v>
      </c>
      <c r="L264" s="3">
        <v>0.1</v>
      </c>
      <c r="M264" s="3"/>
      <c r="N264" s="3"/>
      <c r="O264">
        <f>+$C264*J264</f>
        <v>4900</v>
      </c>
      <c r="P264">
        <f>+$C264*K264</f>
        <v>1400</v>
      </c>
      <c r="Q264">
        <f>+$C264*L264</f>
        <v>700</v>
      </c>
      <c r="R264">
        <f>+$C264*M264</f>
        <v>0</v>
      </c>
      <c r="S264">
        <f>+$C264*N264</f>
        <v>0</v>
      </c>
      <c r="T264" s="14">
        <f>+SUM(J264:N264)</f>
        <v>0.99999999999999989</v>
      </c>
      <c r="U264" t="s">
        <v>632</v>
      </c>
      <c r="V264" t="s">
        <v>633</v>
      </c>
      <c r="W264" t="s">
        <v>34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">
      <c r="A265" t="s">
        <v>286</v>
      </c>
      <c r="B265" t="s">
        <v>1453</v>
      </c>
      <c r="C265">
        <v>8000</v>
      </c>
      <c r="D265" s="8">
        <v>44548</v>
      </c>
      <c r="E265" t="s">
        <v>61</v>
      </c>
      <c r="F265" t="s">
        <v>208</v>
      </c>
      <c r="G265" t="s">
        <v>1252</v>
      </c>
      <c r="J265" s="3">
        <v>0.4</v>
      </c>
      <c r="K265" s="3">
        <v>0.5</v>
      </c>
      <c r="L265" s="3">
        <v>0.1</v>
      </c>
      <c r="M265" s="3"/>
      <c r="N265" s="3"/>
      <c r="O265">
        <f>+$C265*J265</f>
        <v>3200</v>
      </c>
      <c r="P265">
        <f>+$C265*K265</f>
        <v>4000</v>
      </c>
      <c r="Q265">
        <f>+$C265*L265</f>
        <v>800</v>
      </c>
      <c r="R265">
        <f>+$C265*M265</f>
        <v>0</v>
      </c>
      <c r="S265">
        <f>+$C265*N265</f>
        <v>0</v>
      </c>
      <c r="T265" s="14">
        <f>+SUM(J265:N265)</f>
        <v>1</v>
      </c>
      <c r="U265" t="s">
        <v>287</v>
      </c>
      <c r="V265" t="s">
        <v>288</v>
      </c>
      <c r="W265" t="s">
        <v>34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">
      <c r="A266" t="s">
        <v>689</v>
      </c>
      <c r="B266" t="s">
        <v>670</v>
      </c>
      <c r="C266">
        <v>7000</v>
      </c>
      <c r="D266" s="8">
        <v>44548</v>
      </c>
      <c r="E266" t="s">
        <v>51</v>
      </c>
      <c r="F266" t="s">
        <v>61</v>
      </c>
      <c r="J266" s="3">
        <v>0.8</v>
      </c>
      <c r="K266" s="3">
        <v>0.2</v>
      </c>
      <c r="L266" s="3"/>
      <c r="M266" s="3"/>
      <c r="N266" s="3"/>
      <c r="O266">
        <f>+$C266*J266</f>
        <v>5600</v>
      </c>
      <c r="P266">
        <f>+$C266*K266</f>
        <v>1400</v>
      </c>
      <c r="Q266">
        <f>+$C266*L266</f>
        <v>0</v>
      </c>
      <c r="R266">
        <f>+$C266*M266</f>
        <v>0</v>
      </c>
      <c r="S266">
        <f>+$C266*N266</f>
        <v>0</v>
      </c>
      <c r="T266" s="14">
        <f>+SUM(J266:N266)</f>
        <v>1</v>
      </c>
      <c r="U266" t="s">
        <v>690</v>
      </c>
      <c r="V266" t="s">
        <v>691</v>
      </c>
      <c r="W266" t="s">
        <v>34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">
      <c r="A267" t="s">
        <v>59</v>
      </c>
      <c r="B267" t="s">
        <v>30</v>
      </c>
      <c r="C267">
        <v>3500</v>
      </c>
      <c r="D267" s="8">
        <v>44550</v>
      </c>
      <c r="E267" t="s">
        <v>56</v>
      </c>
      <c r="F267" t="s">
        <v>51</v>
      </c>
      <c r="J267" s="3">
        <v>0.8</v>
      </c>
      <c r="K267" s="11">
        <v>0.2</v>
      </c>
      <c r="L267" s="3"/>
      <c r="M267" s="3"/>
      <c r="N267" s="3"/>
      <c r="O267">
        <f>+$C267*J267</f>
        <v>2800</v>
      </c>
      <c r="P267">
        <f>+$C267*K267</f>
        <v>700</v>
      </c>
      <c r="Q267">
        <f>+$C267*L267</f>
        <v>0</v>
      </c>
      <c r="R267">
        <f>+$C267*M267</f>
        <v>0</v>
      </c>
      <c r="S267">
        <f>+$C267*N267</f>
        <v>0</v>
      </c>
      <c r="T267" s="14">
        <f>+SUM(J267:N267)</f>
        <v>1</v>
      </c>
      <c r="U267" t="s">
        <v>57</v>
      </c>
      <c r="V267" t="s">
        <v>58</v>
      </c>
      <c r="W267" t="s">
        <v>34</v>
      </c>
      <c r="Y267">
        <v>1.79</v>
      </c>
      <c r="Z267">
        <v>1.4320000000000002</v>
      </c>
      <c r="AA267">
        <v>0.17900000000000002</v>
      </c>
      <c r="AB267">
        <v>0.17900000000000002</v>
      </c>
      <c r="AC267">
        <v>0</v>
      </c>
      <c r="AD267">
        <v>0</v>
      </c>
    </row>
    <row r="268" spans="1:30" x14ac:dyDescent="0.2">
      <c r="A268" t="s">
        <v>88</v>
      </c>
      <c r="B268" t="s">
        <v>1249</v>
      </c>
      <c r="C268">
        <v>2000</v>
      </c>
      <c r="D268" s="8">
        <v>44550</v>
      </c>
      <c r="E268" t="s">
        <v>1252</v>
      </c>
      <c r="F268" t="s">
        <v>61</v>
      </c>
      <c r="J268" s="3">
        <v>0.9</v>
      </c>
      <c r="K268" s="3">
        <v>0.1</v>
      </c>
      <c r="L268" s="3"/>
      <c r="M268" s="3"/>
      <c r="N268" s="3"/>
      <c r="O268">
        <f>+$C268*J268</f>
        <v>1800</v>
      </c>
      <c r="P268">
        <f>+$C268*K268</f>
        <v>200</v>
      </c>
      <c r="Q268">
        <f>+$C268*L268</f>
        <v>0</v>
      </c>
      <c r="R268">
        <f>+$C268*M268</f>
        <v>0</v>
      </c>
      <c r="S268">
        <f>+$C268*N268</f>
        <v>0</v>
      </c>
      <c r="T268" s="14">
        <f>+SUM(J268:N268)</f>
        <v>1</v>
      </c>
      <c r="U268" t="s">
        <v>89</v>
      </c>
      <c r="V268" t="s">
        <v>90</v>
      </c>
      <c r="W268" t="s">
        <v>34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">
      <c r="A269" t="s">
        <v>645</v>
      </c>
      <c r="B269" t="s">
        <v>646</v>
      </c>
      <c r="C269">
        <v>625</v>
      </c>
      <c r="D269" s="8">
        <v>44551</v>
      </c>
      <c r="E269" t="s">
        <v>56</v>
      </c>
      <c r="J269" s="3">
        <v>1</v>
      </c>
      <c r="K269" s="3"/>
      <c r="L269" s="3"/>
      <c r="M269" s="3"/>
      <c r="N269" s="3"/>
      <c r="O269">
        <f>+$C269*J269</f>
        <v>625</v>
      </c>
      <c r="P269">
        <f>+$C269*K269</f>
        <v>0</v>
      </c>
      <c r="Q269">
        <f>+$C269*L269</f>
        <v>0</v>
      </c>
      <c r="R269">
        <f>+$C269*M269</f>
        <v>0</v>
      </c>
      <c r="S269">
        <f>+$C269*N269</f>
        <v>0</v>
      </c>
      <c r="T269" s="14">
        <f>+SUM(J269:N269)</f>
        <v>1</v>
      </c>
      <c r="U269" t="s">
        <v>647</v>
      </c>
      <c r="V269" t="s">
        <v>648</v>
      </c>
      <c r="W269" t="s">
        <v>34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">
      <c r="A270" s="6"/>
      <c r="B270" s="5" t="s">
        <v>1254</v>
      </c>
      <c r="C270" s="7">
        <v>6095</v>
      </c>
      <c r="D270" s="8">
        <v>44555</v>
      </c>
      <c r="E270" s="13" t="s">
        <v>325</v>
      </c>
      <c r="F270" s="5" t="s">
        <v>98</v>
      </c>
      <c r="G270" s="5"/>
      <c r="H270" s="5"/>
      <c r="I270" s="5"/>
      <c r="J270" s="15">
        <v>0.5</v>
      </c>
      <c r="K270" s="15">
        <v>0.5</v>
      </c>
      <c r="L270" s="5"/>
      <c r="M270" s="5"/>
      <c r="N270" s="5"/>
      <c r="O270">
        <f>+$C270*J270</f>
        <v>3047.5</v>
      </c>
      <c r="P270">
        <f>+$C270*K270</f>
        <v>3047.5</v>
      </c>
      <c r="Q270">
        <f>+$C270*L270</f>
        <v>0</v>
      </c>
      <c r="R270">
        <f>+$C270*M270</f>
        <v>0</v>
      </c>
      <c r="S270">
        <f>+$C270*N270</f>
        <v>0</v>
      </c>
      <c r="T270" s="14">
        <f>+SUM(J270:N270)</f>
        <v>1</v>
      </c>
      <c r="U270" s="5"/>
      <c r="V270" s="5" t="s">
        <v>1306</v>
      </c>
      <c r="W270" s="5"/>
      <c r="X270" s="5"/>
      <c r="Y270" s="5"/>
      <c r="Z270" s="5"/>
      <c r="AA270" s="5"/>
      <c r="AB270" s="5"/>
      <c r="AC270" s="5"/>
      <c r="AD270" s="5"/>
    </row>
    <row r="271" spans="1:30" x14ac:dyDescent="0.2">
      <c r="A271" t="s">
        <v>407</v>
      </c>
      <c r="B271" t="s">
        <v>1253</v>
      </c>
      <c r="C271">
        <v>5000</v>
      </c>
      <c r="D271" s="8">
        <v>44556</v>
      </c>
      <c r="E271" t="s">
        <v>51</v>
      </c>
      <c r="J271" s="3">
        <v>1</v>
      </c>
      <c r="K271" s="3"/>
      <c r="L271" s="3"/>
      <c r="M271" s="3"/>
      <c r="N271" s="3"/>
      <c r="O271">
        <f>+$C271*J271</f>
        <v>5000</v>
      </c>
      <c r="P271">
        <f>+$C271*K271</f>
        <v>0</v>
      </c>
      <c r="Q271">
        <f>+$C271*L271</f>
        <v>0</v>
      </c>
      <c r="R271">
        <f>+$C271*M271</f>
        <v>0</v>
      </c>
      <c r="S271">
        <f>+$C271*N271</f>
        <v>0</v>
      </c>
      <c r="T271" s="14">
        <f>+SUM(J271:N271)</f>
        <v>1</v>
      </c>
      <c r="U271" t="s">
        <v>408</v>
      </c>
      <c r="V271" t="s">
        <v>409</v>
      </c>
      <c r="W271" t="s">
        <v>34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">
      <c r="A272" s="10"/>
      <c r="B272" t="s">
        <v>1250</v>
      </c>
      <c r="C272" s="4">
        <v>5300</v>
      </c>
      <c r="D272" s="8">
        <v>44560</v>
      </c>
      <c r="E272" t="s">
        <v>51</v>
      </c>
      <c r="F272" t="s">
        <v>61</v>
      </c>
      <c r="G272" s="5" t="s">
        <v>98</v>
      </c>
      <c r="J272" s="11">
        <v>0.8</v>
      </c>
      <c r="K272" s="11">
        <v>0.1</v>
      </c>
      <c r="L272" s="11">
        <v>0.1</v>
      </c>
      <c r="O272">
        <f>+$C272*J272</f>
        <v>4240</v>
      </c>
      <c r="P272">
        <f>+$C272*K272</f>
        <v>530</v>
      </c>
      <c r="Q272">
        <f>+$C272*L272</f>
        <v>530</v>
      </c>
      <c r="R272">
        <f>+$C272*M272</f>
        <v>0</v>
      </c>
      <c r="S272">
        <f>+$C272*N272</f>
        <v>0</v>
      </c>
      <c r="T272" s="14">
        <f>+SUM(J272:N272)</f>
        <v>1</v>
      </c>
      <c r="U272" t="s">
        <v>1266</v>
      </c>
      <c r="V272" t="s">
        <v>1267</v>
      </c>
    </row>
    <row r="273" spans="1:30" x14ac:dyDescent="0.2">
      <c r="A273" t="s">
        <v>331</v>
      </c>
      <c r="B273" t="s">
        <v>296</v>
      </c>
      <c r="C273">
        <v>7000</v>
      </c>
      <c r="D273" s="8">
        <v>44560</v>
      </c>
      <c r="E273" t="s">
        <v>56</v>
      </c>
      <c r="J273" s="3">
        <v>1</v>
      </c>
      <c r="K273" s="3"/>
      <c r="L273" s="3"/>
      <c r="M273" s="3"/>
      <c r="N273" s="3"/>
      <c r="O273">
        <f>+$C273*J273</f>
        <v>7000</v>
      </c>
      <c r="P273">
        <f>+$C273*K273</f>
        <v>0</v>
      </c>
      <c r="Q273">
        <f>+$C273*L273</f>
        <v>0</v>
      </c>
      <c r="R273">
        <f>+$C273*M273</f>
        <v>0</v>
      </c>
      <c r="S273">
        <f>+$C273*N273</f>
        <v>0</v>
      </c>
      <c r="T273" s="14">
        <f>+SUM(J273:N273)</f>
        <v>1</v>
      </c>
      <c r="U273" t="s">
        <v>332</v>
      </c>
      <c r="V273" t="s">
        <v>333</v>
      </c>
      <c r="W273" t="s">
        <v>34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x14ac:dyDescent="0.2">
      <c r="B274" t="s">
        <v>1487</v>
      </c>
      <c r="C274" s="4">
        <v>5040</v>
      </c>
      <c r="D274" s="8">
        <v>44560</v>
      </c>
      <c r="E274" t="s">
        <v>56</v>
      </c>
      <c r="F274" t="s">
        <v>61</v>
      </c>
      <c r="J274" s="3">
        <v>0.9</v>
      </c>
      <c r="K274" s="3">
        <v>0.1</v>
      </c>
      <c r="L274" s="3"/>
      <c r="M274" s="3"/>
      <c r="N274" s="3"/>
      <c r="O274">
        <f>+$C274*J274</f>
        <v>4536</v>
      </c>
      <c r="P274">
        <f>+$C274*K274</f>
        <v>504</v>
      </c>
      <c r="Q274">
        <f>+$C274*L274</f>
        <v>0</v>
      </c>
      <c r="R274">
        <f>+$C274*M274</f>
        <v>0</v>
      </c>
      <c r="S274">
        <f>+$C274*N274</f>
        <v>0</v>
      </c>
      <c r="T274" s="14">
        <f>+SUM(J274:N274)</f>
        <v>1</v>
      </c>
      <c r="V274" t="s">
        <v>1336</v>
      </c>
    </row>
    <row r="275" spans="1:30" x14ac:dyDescent="0.2">
      <c r="A275" t="s">
        <v>554</v>
      </c>
      <c r="B275" t="s">
        <v>536</v>
      </c>
      <c r="C275">
        <v>4200</v>
      </c>
      <c r="D275" s="8">
        <v>44560</v>
      </c>
      <c r="E275" t="s">
        <v>51</v>
      </c>
      <c r="J275" s="3">
        <v>1</v>
      </c>
      <c r="K275" s="3"/>
      <c r="L275" s="3"/>
      <c r="M275" s="3"/>
      <c r="N275" s="3"/>
      <c r="O275">
        <f>+$C275*J275</f>
        <v>4200</v>
      </c>
      <c r="P275">
        <f>+$C275*K275</f>
        <v>0</v>
      </c>
      <c r="Q275">
        <f>+$C275*L275</f>
        <v>0</v>
      </c>
      <c r="R275">
        <f>+$C275*M275</f>
        <v>0</v>
      </c>
      <c r="S275">
        <f>+$C275*N275</f>
        <v>0</v>
      </c>
      <c r="T275" s="14">
        <f>+SUM(J275:N275)</f>
        <v>1</v>
      </c>
      <c r="U275" t="s">
        <v>555</v>
      </c>
      <c r="V275" t="s">
        <v>556</v>
      </c>
      <c r="W275" t="s">
        <v>34</v>
      </c>
      <c r="Y275">
        <v>5.73</v>
      </c>
      <c r="Z275">
        <v>5.73</v>
      </c>
      <c r="AA275">
        <v>0</v>
      </c>
      <c r="AB275">
        <v>0</v>
      </c>
      <c r="AC275">
        <v>0</v>
      </c>
      <c r="AD275">
        <v>0</v>
      </c>
    </row>
    <row r="276" spans="1:30" x14ac:dyDescent="0.2">
      <c r="A276" t="s">
        <v>592</v>
      </c>
      <c r="B276" t="s">
        <v>567</v>
      </c>
      <c r="C276">
        <v>7000</v>
      </c>
      <c r="D276" s="8">
        <v>44560</v>
      </c>
      <c r="E276" t="s">
        <v>1252</v>
      </c>
      <c r="F276" t="s">
        <v>61</v>
      </c>
      <c r="J276" s="3">
        <v>0.9</v>
      </c>
      <c r="K276" s="3">
        <v>0.1</v>
      </c>
      <c r="L276" s="3"/>
      <c r="M276" s="3"/>
      <c r="N276" s="3"/>
      <c r="O276">
        <f>+$C276*J276</f>
        <v>6300</v>
      </c>
      <c r="P276">
        <f>+$C276*K276</f>
        <v>700</v>
      </c>
      <c r="Q276">
        <f>+$C276*L276</f>
        <v>0</v>
      </c>
      <c r="R276">
        <f>+$C276*M276</f>
        <v>0</v>
      </c>
      <c r="S276">
        <f>+$C276*N276</f>
        <v>0</v>
      </c>
      <c r="T276" s="14">
        <f>+SUM(J276:N276)</f>
        <v>1</v>
      </c>
      <c r="U276" t="s">
        <v>593</v>
      </c>
      <c r="V276" t="s">
        <v>594</v>
      </c>
      <c r="W276" t="s">
        <v>34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1:30" x14ac:dyDescent="0.2">
      <c r="A277" t="s">
        <v>644</v>
      </c>
      <c r="B277" t="s">
        <v>641</v>
      </c>
      <c r="C277">
        <v>2400</v>
      </c>
      <c r="D277" s="8">
        <v>44560</v>
      </c>
      <c r="E277" t="s">
        <v>56</v>
      </c>
      <c r="J277" s="3">
        <v>1</v>
      </c>
      <c r="K277" s="3"/>
      <c r="L277" s="3"/>
      <c r="M277" s="3"/>
      <c r="N277" s="3"/>
      <c r="O277">
        <f>+$C277*J277</f>
        <v>2400</v>
      </c>
      <c r="P277">
        <f>+$C277*K277</f>
        <v>0</v>
      </c>
      <c r="Q277">
        <f>+$C277*L277</f>
        <v>0</v>
      </c>
      <c r="R277">
        <f>+$C277*M277</f>
        <v>0</v>
      </c>
      <c r="S277">
        <f>+$C277*N277</f>
        <v>0</v>
      </c>
      <c r="T277" s="14">
        <f>+SUM(J277:N277)</f>
        <v>1</v>
      </c>
      <c r="U277" t="s">
        <v>642</v>
      </c>
      <c r="V277" t="s">
        <v>643</v>
      </c>
      <c r="W277" t="s">
        <v>34</v>
      </c>
      <c r="Z277">
        <v>0</v>
      </c>
      <c r="AA277">
        <v>0</v>
      </c>
      <c r="AB277">
        <v>0</v>
      </c>
      <c r="AC277">
        <v>0</v>
      </c>
      <c r="AD277">
        <v>0</v>
      </c>
    </row>
    <row r="278" spans="1:30" x14ac:dyDescent="0.2">
      <c r="A278" t="s">
        <v>857</v>
      </c>
      <c r="B278" t="s">
        <v>825</v>
      </c>
      <c r="C278">
        <v>8000</v>
      </c>
      <c r="D278" s="8">
        <v>44560</v>
      </c>
      <c r="E278" t="s">
        <v>56</v>
      </c>
      <c r="F278" t="s">
        <v>121</v>
      </c>
      <c r="J278" s="3">
        <v>0.85</v>
      </c>
      <c r="K278" s="3">
        <v>0.15</v>
      </c>
      <c r="L278" s="3"/>
      <c r="M278" s="3"/>
      <c r="N278" s="3"/>
      <c r="O278">
        <f>+$C278*J278</f>
        <v>6800</v>
      </c>
      <c r="P278">
        <f>+$C278*K278</f>
        <v>1200</v>
      </c>
      <c r="Q278">
        <f>+$C278*L278</f>
        <v>0</v>
      </c>
      <c r="R278">
        <f>+$C278*M278</f>
        <v>0</v>
      </c>
      <c r="S278">
        <f>+$C278*N278</f>
        <v>0</v>
      </c>
      <c r="T278" s="14">
        <f>+SUM(J278:N278)</f>
        <v>1</v>
      </c>
      <c r="U278" t="s">
        <v>855</v>
      </c>
      <c r="V278" t="s">
        <v>856</v>
      </c>
      <c r="W278" t="s">
        <v>34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1:30" x14ac:dyDescent="0.2">
      <c r="A279" s="10"/>
      <c r="B279" t="s">
        <v>30</v>
      </c>
      <c r="C279" s="4">
        <v>7000</v>
      </c>
      <c r="D279" s="8">
        <v>44561</v>
      </c>
      <c r="E279" t="s">
        <v>56</v>
      </c>
      <c r="F279" t="s">
        <v>51</v>
      </c>
      <c r="J279" s="11">
        <v>0.8</v>
      </c>
      <c r="K279" s="11">
        <v>0.2</v>
      </c>
      <c r="L279" s="11"/>
      <c r="O279">
        <f>+$C279*J279</f>
        <v>5600</v>
      </c>
      <c r="P279">
        <f>+$C279*K279</f>
        <v>1400</v>
      </c>
      <c r="Q279">
        <f>+$C279*L279</f>
        <v>0</v>
      </c>
      <c r="R279">
        <f>+$C279*M279</f>
        <v>0</v>
      </c>
      <c r="S279">
        <f>+$C279*N279</f>
        <v>0</v>
      </c>
      <c r="T279" s="14">
        <f>+SUM(J279:N279)</f>
        <v>1</v>
      </c>
      <c r="V279" t="s">
        <v>58</v>
      </c>
    </row>
    <row r="280" spans="1:30" x14ac:dyDescent="0.2">
      <c r="A280" s="12"/>
      <c r="B280" s="5" t="s">
        <v>143</v>
      </c>
      <c r="C280" s="7">
        <v>3000</v>
      </c>
      <c r="D280" s="8">
        <v>44561</v>
      </c>
      <c r="E280" s="5" t="s">
        <v>121</v>
      </c>
      <c r="F280" s="5"/>
      <c r="G280" s="5"/>
      <c r="H280" s="5"/>
      <c r="I280" s="5"/>
      <c r="J280" s="9">
        <v>1</v>
      </c>
      <c r="K280" s="5"/>
      <c r="L280" s="5"/>
      <c r="M280" s="5"/>
      <c r="N280" s="5"/>
      <c r="O280">
        <f>+$C280*J280</f>
        <v>3000</v>
      </c>
      <c r="P280">
        <f>+$C280*K280</f>
        <v>0</v>
      </c>
      <c r="Q280">
        <f>+$C280*L280</f>
        <v>0</v>
      </c>
      <c r="R280">
        <f>+$C280*M280</f>
        <v>0</v>
      </c>
      <c r="S280">
        <f>+$C280*N280</f>
        <v>0</v>
      </c>
      <c r="T280" s="14">
        <f>+SUM(J280:N280)</f>
        <v>1</v>
      </c>
      <c r="U280" s="5"/>
      <c r="V280" s="5" t="s">
        <v>1273</v>
      </c>
      <c r="W280" s="5"/>
      <c r="X280" s="5"/>
      <c r="Y280" s="5"/>
      <c r="Z280" s="5"/>
      <c r="AA280" s="5"/>
      <c r="AB280" s="5"/>
      <c r="AC280" s="5"/>
      <c r="AD280" s="5"/>
    </row>
    <row r="281" spans="1:30" x14ac:dyDescent="0.2">
      <c r="A281" s="10"/>
      <c r="B281" s="5" t="s">
        <v>1251</v>
      </c>
      <c r="C281" s="4">
        <v>4800</v>
      </c>
      <c r="D281" s="8">
        <v>44561</v>
      </c>
      <c r="E281" t="s">
        <v>61</v>
      </c>
      <c r="F281" t="s">
        <v>121</v>
      </c>
      <c r="G281" t="s">
        <v>1252</v>
      </c>
      <c r="H281" t="s">
        <v>56</v>
      </c>
      <c r="I281" t="s">
        <v>51</v>
      </c>
      <c r="J281" s="14">
        <v>0.5</v>
      </c>
      <c r="K281" s="14">
        <v>0.2</v>
      </c>
      <c r="L281" s="14">
        <v>0.1</v>
      </c>
      <c r="M281" s="14">
        <v>0.1</v>
      </c>
      <c r="N281" s="14">
        <v>0.1</v>
      </c>
      <c r="O281">
        <f>+$C281*J281</f>
        <v>2400</v>
      </c>
      <c r="P281">
        <f>+$C281*K281</f>
        <v>960</v>
      </c>
      <c r="Q281">
        <f>+$C281*L281</f>
        <v>480</v>
      </c>
      <c r="R281">
        <f>+$C281*M281</f>
        <v>480</v>
      </c>
      <c r="S281">
        <f>+$C281*N281</f>
        <v>480</v>
      </c>
      <c r="T281" s="14">
        <f>+SUM(J281:N281)</f>
        <v>0.99999999999999989</v>
      </c>
      <c r="V281" t="s">
        <v>1274</v>
      </c>
    </row>
    <row r="282" spans="1:30" x14ac:dyDescent="0.2">
      <c r="A282" t="s">
        <v>761</v>
      </c>
      <c r="B282" t="s">
        <v>1455</v>
      </c>
      <c r="C282">
        <v>6400</v>
      </c>
      <c r="D282" s="8">
        <v>44561</v>
      </c>
      <c r="E282" t="s">
        <v>1470</v>
      </c>
      <c r="F282" t="s">
        <v>50</v>
      </c>
      <c r="G282" s="5" t="s">
        <v>121</v>
      </c>
      <c r="H282" t="s">
        <v>61</v>
      </c>
      <c r="I282" t="s">
        <v>98</v>
      </c>
      <c r="J282" s="3">
        <v>0.65</v>
      </c>
      <c r="K282" s="3">
        <v>0.1</v>
      </c>
      <c r="L282" s="3">
        <v>0.1</v>
      </c>
      <c r="M282" s="3">
        <v>0.1</v>
      </c>
      <c r="N282" s="3">
        <v>0.05</v>
      </c>
      <c r="O282">
        <f>+$C282*J282</f>
        <v>4160</v>
      </c>
      <c r="P282">
        <f>+$C282*K282</f>
        <v>640</v>
      </c>
      <c r="Q282">
        <f>+$C282*L282</f>
        <v>640</v>
      </c>
      <c r="R282">
        <f>+$C282*M282</f>
        <v>640</v>
      </c>
      <c r="S282">
        <f>+$C282*N282</f>
        <v>320</v>
      </c>
      <c r="T282" s="14">
        <f>+SUM(J282:N282)</f>
        <v>1</v>
      </c>
      <c r="U282" t="s">
        <v>762</v>
      </c>
      <c r="V282" t="s">
        <v>763</v>
      </c>
      <c r="W282" t="s">
        <v>34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">
      <c r="B283" s="5" t="s">
        <v>1255</v>
      </c>
      <c r="C283" s="4">
        <v>8000</v>
      </c>
      <c r="D283" s="8">
        <v>44563</v>
      </c>
      <c r="E283" s="5" t="s">
        <v>121</v>
      </c>
      <c r="F283" s="5" t="s">
        <v>1252</v>
      </c>
      <c r="G283" t="s">
        <v>61</v>
      </c>
      <c r="H283" t="s">
        <v>56</v>
      </c>
      <c r="J283" s="3">
        <v>0.7</v>
      </c>
      <c r="K283" s="3">
        <v>0.05</v>
      </c>
      <c r="L283" s="3">
        <v>0.1</v>
      </c>
      <c r="M283" s="3">
        <v>0.15</v>
      </c>
      <c r="N283" s="3"/>
      <c r="O283">
        <f>+$C283*J283</f>
        <v>5600</v>
      </c>
      <c r="P283">
        <f>+$C283*K283</f>
        <v>400</v>
      </c>
      <c r="Q283">
        <f>+$C283*L283</f>
        <v>800</v>
      </c>
      <c r="R283">
        <f>+$C283*M283</f>
        <v>1200</v>
      </c>
      <c r="S283">
        <f>+$C283*N283</f>
        <v>0</v>
      </c>
      <c r="T283" s="14">
        <f>+SUM(J283:N283)</f>
        <v>1</v>
      </c>
      <c r="V283" t="s">
        <v>528</v>
      </c>
      <c r="W283" t="s">
        <v>34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1:30" x14ac:dyDescent="0.2">
      <c r="A284" t="s">
        <v>136</v>
      </c>
      <c r="B284" s="5" t="s">
        <v>1248</v>
      </c>
      <c r="C284">
        <v>6000</v>
      </c>
      <c r="D284" s="8">
        <v>44568</v>
      </c>
      <c r="E284" s="5" t="s">
        <v>121</v>
      </c>
      <c r="J284" s="3">
        <v>1</v>
      </c>
      <c r="K284" s="3">
        <v>0</v>
      </c>
      <c r="L284" s="3"/>
      <c r="M284" s="3"/>
      <c r="N284" s="3"/>
      <c r="O284">
        <f>+$C284*J284</f>
        <v>6000</v>
      </c>
      <c r="P284">
        <f>+$C284*K284</f>
        <v>0</v>
      </c>
      <c r="Q284">
        <f>+$C284*L284</f>
        <v>0</v>
      </c>
      <c r="R284">
        <f>+$C284*M284</f>
        <v>0</v>
      </c>
      <c r="S284">
        <f>+$C284*N284</f>
        <v>0</v>
      </c>
      <c r="T284" s="14">
        <f>+SUM(J284:N284)</f>
        <v>1</v>
      </c>
      <c r="U284" t="s">
        <v>137</v>
      </c>
      <c r="V284" t="s">
        <v>138</v>
      </c>
      <c r="W284" t="s">
        <v>34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1:30" x14ac:dyDescent="0.2">
      <c r="A285" t="s">
        <v>634</v>
      </c>
      <c r="B285" t="s">
        <v>606</v>
      </c>
      <c r="C285">
        <v>7000</v>
      </c>
      <c r="D285" s="8">
        <v>44568</v>
      </c>
      <c r="E285" t="s">
        <v>1470</v>
      </c>
      <c r="F285" t="s">
        <v>121</v>
      </c>
      <c r="G285" t="s">
        <v>61</v>
      </c>
      <c r="J285" s="3">
        <v>0.7</v>
      </c>
      <c r="K285" s="3">
        <v>0.2</v>
      </c>
      <c r="L285" s="3">
        <v>0.1</v>
      </c>
      <c r="M285" s="3"/>
      <c r="N285" s="3"/>
      <c r="O285">
        <f>+$C285*J285</f>
        <v>4900</v>
      </c>
      <c r="P285">
        <f>+$C285*K285</f>
        <v>1400</v>
      </c>
      <c r="Q285">
        <f>+$C285*L285</f>
        <v>700</v>
      </c>
      <c r="R285">
        <f>+$C285*M285</f>
        <v>0</v>
      </c>
      <c r="S285">
        <f>+$C285*N285</f>
        <v>0</v>
      </c>
      <c r="T285" s="14">
        <f>+SUM(J285:N285)</f>
        <v>0.99999999999999989</v>
      </c>
      <c r="U285" t="s">
        <v>635</v>
      </c>
      <c r="V285" t="s">
        <v>636</v>
      </c>
      <c r="W285" t="s">
        <v>34</v>
      </c>
      <c r="Z285">
        <v>0</v>
      </c>
      <c r="AA285">
        <v>0</v>
      </c>
      <c r="AB285">
        <v>0</v>
      </c>
      <c r="AC285">
        <v>0</v>
      </c>
      <c r="AD285">
        <v>0</v>
      </c>
    </row>
    <row r="286" spans="1:30" x14ac:dyDescent="0.2">
      <c r="A286" s="6"/>
      <c r="B286" s="5" t="s">
        <v>602</v>
      </c>
      <c r="C286" s="7">
        <v>2400</v>
      </c>
      <c r="D286" s="8">
        <v>44572</v>
      </c>
      <c r="E286" t="s">
        <v>51</v>
      </c>
      <c r="F286" s="5"/>
      <c r="G286" s="5"/>
      <c r="H286" s="5"/>
      <c r="I286" s="5"/>
      <c r="J286" s="9">
        <v>1</v>
      </c>
      <c r="K286" s="9"/>
      <c r="L286" s="9"/>
      <c r="M286" s="9"/>
      <c r="N286" s="9"/>
      <c r="O286">
        <f>+$C286*J286</f>
        <v>2400</v>
      </c>
      <c r="P286">
        <f>+$C286*K286</f>
        <v>0</v>
      </c>
      <c r="Q286">
        <f>+$C286*L286</f>
        <v>0</v>
      </c>
      <c r="R286">
        <f>+$C286*M286</f>
        <v>0</v>
      </c>
      <c r="S286">
        <f>+$C286*N286</f>
        <v>0</v>
      </c>
      <c r="T286" s="14">
        <f>+SUM(J286:N286)</f>
        <v>1</v>
      </c>
      <c r="U286" s="5"/>
      <c r="V286" t="s">
        <v>1489</v>
      </c>
      <c r="W286" s="5"/>
      <c r="X286" s="5"/>
      <c r="Y286" s="5"/>
      <c r="Z286" s="5"/>
      <c r="AA286" s="5"/>
      <c r="AB286" s="5"/>
      <c r="AC286" s="5"/>
      <c r="AD286" s="5"/>
    </row>
    <row r="287" spans="1:30" x14ac:dyDescent="0.2">
      <c r="A287" t="s">
        <v>289</v>
      </c>
      <c r="B287" t="s">
        <v>1453</v>
      </c>
      <c r="C287">
        <v>8580</v>
      </c>
      <c r="D287" s="8">
        <v>44579</v>
      </c>
      <c r="E287" t="s">
        <v>61</v>
      </c>
      <c r="F287" t="s">
        <v>208</v>
      </c>
      <c r="G287" t="s">
        <v>1252</v>
      </c>
      <c r="J287" s="3">
        <v>0.4</v>
      </c>
      <c r="K287" s="3">
        <v>0.5</v>
      </c>
      <c r="L287" s="3">
        <v>0.1</v>
      </c>
      <c r="M287" s="3"/>
      <c r="N287" s="3"/>
      <c r="O287">
        <f>+$C287*J287</f>
        <v>3432</v>
      </c>
      <c r="P287">
        <f>+$C287*K287</f>
        <v>4290</v>
      </c>
      <c r="Q287">
        <f>+$C287*L287</f>
        <v>858</v>
      </c>
      <c r="R287">
        <f>+$C287*M287</f>
        <v>0</v>
      </c>
      <c r="S287">
        <f>+$C287*N287</f>
        <v>0</v>
      </c>
      <c r="T287" s="14">
        <f>+SUM(J287:N287)</f>
        <v>1</v>
      </c>
      <c r="U287" t="s">
        <v>290</v>
      </c>
      <c r="V287" t="s">
        <v>291</v>
      </c>
      <c r="W287" t="s">
        <v>34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1:30" x14ac:dyDescent="0.2">
      <c r="A288" t="s">
        <v>692</v>
      </c>
      <c r="B288" t="s">
        <v>670</v>
      </c>
      <c r="C288">
        <v>7580</v>
      </c>
      <c r="D288" s="8">
        <v>44579</v>
      </c>
      <c r="E288" t="s">
        <v>51</v>
      </c>
      <c r="F288" t="s">
        <v>61</v>
      </c>
      <c r="J288" s="3">
        <v>0.8</v>
      </c>
      <c r="K288" s="3">
        <v>0.2</v>
      </c>
      <c r="L288" s="3"/>
      <c r="M288" s="3"/>
      <c r="N288" s="3"/>
      <c r="O288">
        <f>+$C288*J288</f>
        <v>6064</v>
      </c>
      <c r="P288">
        <f>+$C288*K288</f>
        <v>1516</v>
      </c>
      <c r="Q288">
        <f>+$C288*L288</f>
        <v>0</v>
      </c>
      <c r="R288">
        <f>+$C288*M288</f>
        <v>0</v>
      </c>
      <c r="S288">
        <f>+$C288*N288</f>
        <v>0</v>
      </c>
      <c r="T288" s="14">
        <f>+SUM(J288:N288)</f>
        <v>1</v>
      </c>
      <c r="U288" t="s">
        <v>693</v>
      </c>
      <c r="V288" t="s">
        <v>694</v>
      </c>
      <c r="W288" t="s">
        <v>101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">
      <c r="A289" t="s">
        <v>91</v>
      </c>
      <c r="B289" t="s">
        <v>1249</v>
      </c>
      <c r="C289">
        <v>2000</v>
      </c>
      <c r="D289" s="8">
        <v>44581</v>
      </c>
      <c r="E289" t="s">
        <v>1252</v>
      </c>
      <c r="F289" t="s">
        <v>61</v>
      </c>
      <c r="J289" s="3">
        <v>0.9</v>
      </c>
      <c r="K289" s="3">
        <v>0.1</v>
      </c>
      <c r="L289" s="3"/>
      <c r="M289" s="3"/>
      <c r="N289" s="3"/>
      <c r="O289">
        <f>+$C289*J289</f>
        <v>1800</v>
      </c>
      <c r="P289">
        <f>+$C289*K289</f>
        <v>200</v>
      </c>
      <c r="Q289">
        <f>+$C289*L289</f>
        <v>0</v>
      </c>
      <c r="R289">
        <f>+$C289*M289</f>
        <v>0</v>
      </c>
      <c r="S289">
        <f>+$C289*N289</f>
        <v>0</v>
      </c>
      <c r="T289" s="14">
        <f>+SUM(J289:N289)</f>
        <v>1</v>
      </c>
      <c r="U289" t="s">
        <v>92</v>
      </c>
      <c r="V289" t="s">
        <v>93</v>
      </c>
      <c r="W289" t="s">
        <v>34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">
      <c r="B290" t="s">
        <v>531</v>
      </c>
      <c r="C290" s="4">
        <v>6000</v>
      </c>
      <c r="D290" s="8">
        <v>44586</v>
      </c>
      <c r="E290" t="s">
        <v>51</v>
      </c>
      <c r="J290" s="3">
        <v>1</v>
      </c>
      <c r="K290" s="3"/>
      <c r="L290" s="3"/>
      <c r="M290" s="3"/>
      <c r="N290" s="3"/>
      <c r="O290">
        <f>+$C290*J290</f>
        <v>6000</v>
      </c>
      <c r="P290">
        <f>+$C290*K290</f>
        <v>0</v>
      </c>
      <c r="Q290">
        <f>+$C290*L290</f>
        <v>0</v>
      </c>
      <c r="R290">
        <f>+$C290*M290</f>
        <v>0</v>
      </c>
      <c r="S290">
        <f>+$C290*N290</f>
        <v>0</v>
      </c>
      <c r="T290" s="14">
        <f>+SUM(J290:N290)</f>
        <v>1</v>
      </c>
      <c r="V290" t="s">
        <v>1305</v>
      </c>
    </row>
    <row r="291" spans="1:30" x14ac:dyDescent="0.2">
      <c r="A291" t="s">
        <v>595</v>
      </c>
      <c r="B291" t="s">
        <v>567</v>
      </c>
      <c r="C291">
        <v>8000</v>
      </c>
      <c r="D291" s="8">
        <v>44591</v>
      </c>
      <c r="E291" t="s">
        <v>1252</v>
      </c>
      <c r="F291" t="s">
        <v>61</v>
      </c>
      <c r="J291" s="3">
        <v>0.9</v>
      </c>
      <c r="K291" s="3">
        <v>0.1</v>
      </c>
      <c r="L291" s="3"/>
      <c r="M291" s="3"/>
      <c r="N291" s="3"/>
      <c r="O291">
        <f>+$C291*J291</f>
        <v>7200</v>
      </c>
      <c r="P291">
        <f>+$C291*K291</f>
        <v>800</v>
      </c>
      <c r="Q291">
        <f>+$C291*L291</f>
        <v>0</v>
      </c>
      <c r="R291">
        <f>+$C291*M291</f>
        <v>0</v>
      </c>
      <c r="S291">
        <f>+$C291*N291</f>
        <v>0</v>
      </c>
      <c r="T291" s="14">
        <f>+SUM(J291:N291)</f>
        <v>1</v>
      </c>
      <c r="U291" t="s">
        <v>596</v>
      </c>
      <c r="V291" t="s">
        <v>597</v>
      </c>
      <c r="W291" t="s">
        <v>34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">
      <c r="A292" s="6"/>
      <c r="B292" s="5" t="s">
        <v>1255</v>
      </c>
      <c r="C292" s="7">
        <v>9000</v>
      </c>
      <c r="D292" s="8">
        <v>44592</v>
      </c>
      <c r="E292" s="5" t="s">
        <v>121</v>
      </c>
      <c r="F292" s="5" t="s">
        <v>1252</v>
      </c>
      <c r="G292" t="s">
        <v>61</v>
      </c>
      <c r="H292" t="s">
        <v>56</v>
      </c>
      <c r="I292" s="5"/>
      <c r="J292" s="9">
        <v>0.7</v>
      </c>
      <c r="K292" s="3">
        <v>0.05</v>
      </c>
      <c r="L292" s="3">
        <v>0.1</v>
      </c>
      <c r="M292" s="3">
        <v>0.15</v>
      </c>
      <c r="N292" s="5"/>
      <c r="O292">
        <f>+$C292*J292</f>
        <v>6300</v>
      </c>
      <c r="P292">
        <f>+$C292*K292</f>
        <v>450</v>
      </c>
      <c r="Q292">
        <f>+$C292*L292</f>
        <v>900</v>
      </c>
      <c r="R292">
        <f>+$C292*M292</f>
        <v>1350</v>
      </c>
      <c r="S292">
        <f>+$C292*N292</f>
        <v>0</v>
      </c>
      <c r="T292" s="14">
        <f>+SUM(J292:N292)</f>
        <v>1</v>
      </c>
      <c r="U292" s="5"/>
      <c r="V292" s="5" t="s">
        <v>529</v>
      </c>
      <c r="W292" s="5"/>
      <c r="X292" s="5"/>
      <c r="Y292" s="5"/>
      <c r="Z292" s="5"/>
      <c r="AA292" s="5"/>
      <c r="AB292" s="5"/>
      <c r="AC292" s="5"/>
      <c r="AD292" s="5"/>
    </row>
    <row r="293" spans="1:30" x14ac:dyDescent="0.2">
      <c r="A293" s="10"/>
      <c r="B293" t="s">
        <v>30</v>
      </c>
      <c r="C293" s="4">
        <v>3500</v>
      </c>
      <c r="D293" s="8">
        <v>44592</v>
      </c>
      <c r="E293" t="s">
        <v>56</v>
      </c>
      <c r="F293" t="s">
        <v>51</v>
      </c>
      <c r="J293" s="11">
        <v>0.8</v>
      </c>
      <c r="K293" s="11">
        <v>0.2</v>
      </c>
      <c r="L293" s="11"/>
      <c r="O293">
        <f>+$C293*J293</f>
        <v>2800</v>
      </c>
      <c r="P293">
        <f>+$C293*K293</f>
        <v>700</v>
      </c>
      <c r="Q293">
        <f>+$C293*L293</f>
        <v>0</v>
      </c>
      <c r="R293">
        <f>+$C293*M293</f>
        <v>0</v>
      </c>
      <c r="S293">
        <f>+$C293*N293</f>
        <v>0</v>
      </c>
      <c r="T293" s="14">
        <f>+SUM(J293:N293)</f>
        <v>1</v>
      </c>
      <c r="V293" t="s">
        <v>1260</v>
      </c>
    </row>
    <row r="294" spans="1:30" x14ac:dyDescent="0.2">
      <c r="A294" s="10"/>
      <c r="B294" t="s">
        <v>1250</v>
      </c>
      <c r="C294" s="4">
        <v>5400</v>
      </c>
      <c r="D294" s="8">
        <v>44592</v>
      </c>
      <c r="E294" t="s">
        <v>51</v>
      </c>
      <c r="F294" t="s">
        <v>61</v>
      </c>
      <c r="G294" s="5" t="s">
        <v>98</v>
      </c>
      <c r="J294" s="11">
        <v>0.8</v>
      </c>
      <c r="K294" s="11">
        <v>0.1</v>
      </c>
      <c r="L294" s="11">
        <v>0.1</v>
      </c>
      <c r="O294">
        <f>+$C294*J294</f>
        <v>4320</v>
      </c>
      <c r="P294">
        <f>+$C294*K294</f>
        <v>540</v>
      </c>
      <c r="Q294">
        <f>+$C294*L294</f>
        <v>540</v>
      </c>
      <c r="R294">
        <f>+$C294*M294</f>
        <v>0</v>
      </c>
      <c r="S294">
        <f>+$C294*N294</f>
        <v>0</v>
      </c>
      <c r="T294" s="14">
        <f>+SUM(J294:N294)</f>
        <v>1</v>
      </c>
      <c r="U294" t="s">
        <v>1266</v>
      </c>
      <c r="V294" t="s">
        <v>1267</v>
      </c>
    </row>
    <row r="295" spans="1:30" x14ac:dyDescent="0.2">
      <c r="A295" s="10"/>
      <c r="B295" s="5" t="s">
        <v>1251</v>
      </c>
      <c r="C295" s="4">
        <v>6390</v>
      </c>
      <c r="D295" s="8">
        <v>44592</v>
      </c>
      <c r="E295" t="s">
        <v>61</v>
      </c>
      <c r="F295" t="s">
        <v>121</v>
      </c>
      <c r="G295" t="s">
        <v>1252</v>
      </c>
      <c r="H295" t="s">
        <v>56</v>
      </c>
      <c r="I295" t="s">
        <v>51</v>
      </c>
      <c r="J295" s="14">
        <v>0.5</v>
      </c>
      <c r="K295" s="14">
        <v>0.2</v>
      </c>
      <c r="L295" s="14">
        <v>0.1</v>
      </c>
      <c r="M295" s="14">
        <v>0.1</v>
      </c>
      <c r="N295" s="14">
        <v>0.1</v>
      </c>
      <c r="O295">
        <f>+$C295*J295</f>
        <v>3195</v>
      </c>
      <c r="P295">
        <f>+$C295*K295</f>
        <v>1278</v>
      </c>
      <c r="Q295">
        <f>+$C295*L295</f>
        <v>639</v>
      </c>
      <c r="R295">
        <f>+$C295*M295</f>
        <v>639</v>
      </c>
      <c r="S295">
        <f>+$C295*N295</f>
        <v>639</v>
      </c>
      <c r="T295" s="14">
        <f>+SUM(J295:N295)</f>
        <v>0.99999999999999989</v>
      </c>
      <c r="V295" t="s">
        <v>1274</v>
      </c>
    </row>
    <row r="296" spans="1:30" x14ac:dyDescent="0.2">
      <c r="A296" s="6"/>
      <c r="B296" s="5" t="s">
        <v>296</v>
      </c>
      <c r="C296" s="7">
        <v>6000</v>
      </c>
      <c r="D296" s="8">
        <v>44592</v>
      </c>
      <c r="E296" t="s">
        <v>56</v>
      </c>
      <c r="F296" t="s">
        <v>61</v>
      </c>
      <c r="G296" s="5"/>
      <c r="H296" s="5"/>
      <c r="I296" s="5"/>
      <c r="J296" s="9">
        <v>0.95</v>
      </c>
      <c r="K296" s="9">
        <v>0.05</v>
      </c>
      <c r="L296" s="9"/>
      <c r="M296" s="9"/>
      <c r="N296" s="9"/>
      <c r="O296">
        <f>+$C296*J296</f>
        <v>5700</v>
      </c>
      <c r="P296">
        <f>+$C296*K296</f>
        <v>300</v>
      </c>
      <c r="Q296">
        <f>+$C296*L296</f>
        <v>0</v>
      </c>
      <c r="R296">
        <f>+$C296*M296</f>
        <v>0</v>
      </c>
      <c r="S296">
        <f>+$C296*N296</f>
        <v>0</v>
      </c>
      <c r="T296" s="14">
        <f>+SUM(J296:N296)</f>
        <v>1</v>
      </c>
      <c r="U296" s="5"/>
      <c r="V296" s="5" t="s">
        <v>334</v>
      </c>
      <c r="W296" s="5"/>
      <c r="X296" s="5"/>
      <c r="Y296" s="5"/>
      <c r="Z296" s="5"/>
      <c r="AA296" s="5"/>
      <c r="AB296" s="5"/>
      <c r="AC296" s="5"/>
      <c r="AD296" s="5"/>
    </row>
    <row r="297" spans="1:30" x14ac:dyDescent="0.2">
      <c r="B297" t="s">
        <v>1487</v>
      </c>
      <c r="C297" s="4">
        <v>6192</v>
      </c>
      <c r="D297" s="8">
        <v>44592</v>
      </c>
      <c r="E297" t="s">
        <v>56</v>
      </c>
      <c r="F297" t="s">
        <v>61</v>
      </c>
      <c r="J297" s="3">
        <v>0.9</v>
      </c>
      <c r="K297" s="3">
        <v>0.1</v>
      </c>
      <c r="L297" s="3"/>
      <c r="M297" s="3"/>
      <c r="N297" s="3"/>
      <c r="O297">
        <f>+$C297*J297</f>
        <v>5572.8</v>
      </c>
      <c r="P297">
        <f>+$C297*K297</f>
        <v>619.20000000000005</v>
      </c>
      <c r="Q297">
        <f>+$C297*L297</f>
        <v>0</v>
      </c>
      <c r="R297">
        <f>+$C297*M297</f>
        <v>0</v>
      </c>
      <c r="S297">
        <f>+$C297*N297</f>
        <v>0</v>
      </c>
      <c r="T297" s="14">
        <f>+SUM(J297:N297)</f>
        <v>1</v>
      </c>
      <c r="V297" t="s">
        <v>1337</v>
      </c>
    </row>
    <row r="298" spans="1:30" x14ac:dyDescent="0.2">
      <c r="A298" s="6"/>
      <c r="B298" s="5" t="s">
        <v>1254</v>
      </c>
      <c r="C298" s="7">
        <v>8772.7199999999993</v>
      </c>
      <c r="D298" s="8">
        <v>44592</v>
      </c>
      <c r="E298" s="13" t="s">
        <v>325</v>
      </c>
      <c r="F298" s="5" t="s">
        <v>56</v>
      </c>
      <c r="G298" s="5"/>
      <c r="H298" s="5"/>
      <c r="I298" s="5"/>
      <c r="J298" s="15">
        <v>0.5</v>
      </c>
      <c r="K298" s="15">
        <v>0.5</v>
      </c>
      <c r="L298" s="5"/>
      <c r="M298" s="5"/>
      <c r="N298" s="5"/>
      <c r="O298">
        <f>+$C298*J298</f>
        <v>4386.3599999999997</v>
      </c>
      <c r="P298">
        <f>+$C298*K298</f>
        <v>4386.3599999999997</v>
      </c>
      <c r="Q298">
        <f>+$C298*L298</f>
        <v>0</v>
      </c>
      <c r="R298">
        <f>+$C298*M298</f>
        <v>0</v>
      </c>
      <c r="S298">
        <f>+$C298*N298</f>
        <v>0</v>
      </c>
      <c r="T298" s="14">
        <f>+SUM(J298:N298)</f>
        <v>1</v>
      </c>
      <c r="U298" s="5"/>
      <c r="V298" s="5" t="s">
        <v>1307</v>
      </c>
      <c r="W298" s="5"/>
      <c r="X298" s="5"/>
      <c r="Y298" s="5"/>
      <c r="Z298" s="5"/>
      <c r="AA298" s="5"/>
      <c r="AB298" s="5"/>
      <c r="AC298" s="5"/>
      <c r="AD298" s="5"/>
    </row>
    <row r="299" spans="1:30" x14ac:dyDescent="0.2">
      <c r="B299" t="s">
        <v>536</v>
      </c>
      <c r="C299" s="4">
        <v>7000</v>
      </c>
      <c r="D299" s="8">
        <v>44592</v>
      </c>
      <c r="E299" t="s">
        <v>51</v>
      </c>
      <c r="F299" t="s">
        <v>61</v>
      </c>
      <c r="J299" s="3">
        <v>0.9</v>
      </c>
      <c r="K299" s="3">
        <v>0.1</v>
      </c>
      <c r="L299" s="3"/>
      <c r="M299" s="3"/>
      <c r="N299" s="3"/>
      <c r="O299">
        <f>+$C299*J299</f>
        <v>6300</v>
      </c>
      <c r="P299">
        <f>+$C299*K299</f>
        <v>700</v>
      </c>
      <c r="Q299">
        <f>+$C299*L299</f>
        <v>0</v>
      </c>
      <c r="R299">
        <f>+$C299*M299</f>
        <v>0</v>
      </c>
      <c r="S299">
        <f>+$C299*N299</f>
        <v>0</v>
      </c>
      <c r="T299" s="14">
        <f>+SUM(J299:N299)</f>
        <v>1</v>
      </c>
      <c r="V299" t="s">
        <v>557</v>
      </c>
    </row>
    <row r="300" spans="1:30" x14ac:dyDescent="0.2">
      <c r="A300" t="s">
        <v>764</v>
      </c>
      <c r="B300" t="s">
        <v>1455</v>
      </c>
      <c r="C300">
        <v>8100</v>
      </c>
      <c r="D300" s="8">
        <v>44592</v>
      </c>
      <c r="E300" t="s">
        <v>1470</v>
      </c>
      <c r="F300" t="s">
        <v>50</v>
      </c>
      <c r="G300" s="5" t="s">
        <v>121</v>
      </c>
      <c r="H300" t="s">
        <v>61</v>
      </c>
      <c r="I300" t="s">
        <v>98</v>
      </c>
      <c r="J300" s="3">
        <v>0.55000000000000004</v>
      </c>
      <c r="K300" s="3">
        <v>0.1</v>
      </c>
      <c r="L300" s="3">
        <v>0.1</v>
      </c>
      <c r="M300" s="3">
        <v>0.1</v>
      </c>
      <c r="N300" s="3">
        <v>0.15</v>
      </c>
      <c r="O300">
        <f>+$C300*J300</f>
        <v>4455</v>
      </c>
      <c r="P300">
        <f>+$C300*K300</f>
        <v>810</v>
      </c>
      <c r="Q300">
        <f>+$C300*L300</f>
        <v>810</v>
      </c>
      <c r="R300">
        <f>+$C300*M300</f>
        <v>810</v>
      </c>
      <c r="S300">
        <f>+$C300*N300</f>
        <v>1215</v>
      </c>
      <c r="T300" s="14">
        <f>+SUM(J300:N300)</f>
        <v>1</v>
      </c>
      <c r="U300" t="s">
        <v>765</v>
      </c>
      <c r="V300" t="s">
        <v>766</v>
      </c>
      <c r="W300" t="s">
        <v>34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">
      <c r="A301" s="12"/>
      <c r="B301" s="5" t="s">
        <v>1339</v>
      </c>
      <c r="C301" s="7">
        <v>625</v>
      </c>
      <c r="D301" s="8">
        <v>44592</v>
      </c>
      <c r="E301" s="5" t="s">
        <v>121</v>
      </c>
      <c r="F301" s="5"/>
      <c r="G301" s="5"/>
      <c r="H301" s="5"/>
      <c r="I301" s="5"/>
      <c r="J301" s="9">
        <v>1</v>
      </c>
      <c r="K301" s="5"/>
      <c r="L301" s="5"/>
      <c r="M301" s="5"/>
      <c r="N301" s="5"/>
      <c r="O301">
        <f>+$C301*J301</f>
        <v>625</v>
      </c>
      <c r="P301">
        <f>+$C301*K301</f>
        <v>0</v>
      </c>
      <c r="Q301">
        <f>+$C301*L301</f>
        <v>0</v>
      </c>
      <c r="R301">
        <f>+$C301*M301</f>
        <v>0</v>
      </c>
      <c r="S301">
        <f>+$C301*N301</f>
        <v>0</v>
      </c>
      <c r="T301" s="14">
        <f>+SUM(J301:N301)</f>
        <v>1</v>
      </c>
      <c r="U301" s="5"/>
      <c r="V301" s="5" t="s">
        <v>1340</v>
      </c>
      <c r="W301" s="5"/>
      <c r="X301" s="5"/>
      <c r="Y301" s="5"/>
      <c r="Z301" s="5"/>
      <c r="AA301" s="5"/>
      <c r="AB301" s="5"/>
      <c r="AC301" s="5"/>
      <c r="AD301" s="5"/>
    </row>
    <row r="302" spans="1:30" x14ac:dyDescent="0.2">
      <c r="A302" s="6"/>
      <c r="B302" s="5" t="s">
        <v>825</v>
      </c>
      <c r="C302" s="7">
        <v>9000</v>
      </c>
      <c r="D302" s="8">
        <v>44592</v>
      </c>
      <c r="E302" t="s">
        <v>56</v>
      </c>
      <c r="F302" t="s">
        <v>121</v>
      </c>
      <c r="G302" s="5"/>
      <c r="H302" s="5"/>
      <c r="I302" s="5"/>
      <c r="J302" s="9">
        <v>0.85</v>
      </c>
      <c r="K302" s="9">
        <v>0.15</v>
      </c>
      <c r="L302" s="9"/>
      <c r="M302" s="9"/>
      <c r="N302" s="9"/>
      <c r="O302">
        <f>+$C302*J302</f>
        <v>7650</v>
      </c>
      <c r="P302">
        <f>+$C302*K302</f>
        <v>1350</v>
      </c>
      <c r="Q302">
        <f>+$C302*L302</f>
        <v>0</v>
      </c>
      <c r="R302">
        <f>+$C302*M302</f>
        <v>0</v>
      </c>
      <c r="S302">
        <f>+$C302*N302</f>
        <v>0</v>
      </c>
      <c r="T302" s="14">
        <f>+SUM(J302:N302)</f>
        <v>1</v>
      </c>
      <c r="U302" s="5"/>
      <c r="V302" s="5" t="s">
        <v>859</v>
      </c>
      <c r="W302" s="5"/>
      <c r="X302" s="5"/>
      <c r="Y302" s="5"/>
      <c r="Z302" s="5"/>
      <c r="AA302" s="5"/>
      <c r="AB302" s="5"/>
      <c r="AC302" s="5"/>
      <c r="AD302" s="5"/>
    </row>
    <row r="303" spans="1:30" x14ac:dyDescent="0.2">
      <c r="A303" s="6"/>
      <c r="B303" s="5" t="s">
        <v>602</v>
      </c>
      <c r="C303" s="7">
        <v>2400</v>
      </c>
      <c r="D303" s="8">
        <v>44598</v>
      </c>
      <c r="E303" t="s">
        <v>51</v>
      </c>
      <c r="F303" s="5"/>
      <c r="G303" s="5"/>
      <c r="H303" s="5"/>
      <c r="I303" s="5"/>
      <c r="J303" s="9">
        <v>1</v>
      </c>
      <c r="K303" s="9"/>
      <c r="L303" s="9"/>
      <c r="M303" s="9"/>
      <c r="N303" s="9"/>
      <c r="O303">
        <f>+$C303*J303</f>
        <v>2400</v>
      </c>
      <c r="P303">
        <f>+$C303*K303</f>
        <v>0</v>
      </c>
      <c r="Q303">
        <f>+$C303*L303</f>
        <v>0</v>
      </c>
      <c r="R303">
        <f>+$C303*M303</f>
        <v>0</v>
      </c>
      <c r="S303">
        <f>+$C303*N303</f>
        <v>0</v>
      </c>
      <c r="T303" s="14">
        <f>+SUM(J303:N303)</f>
        <v>1</v>
      </c>
      <c r="U303" s="5"/>
      <c r="V303" t="s">
        <v>1489</v>
      </c>
      <c r="W303" s="5"/>
      <c r="X303" s="5"/>
      <c r="Y303" s="5"/>
      <c r="Z303" s="5"/>
      <c r="AA303" s="5"/>
      <c r="AB303" s="5"/>
      <c r="AC303" s="5"/>
      <c r="AD303" s="5"/>
    </row>
    <row r="304" spans="1:30" x14ac:dyDescent="0.2">
      <c r="A304" t="s">
        <v>139</v>
      </c>
      <c r="B304" s="5" t="s">
        <v>1248</v>
      </c>
      <c r="C304">
        <v>6000</v>
      </c>
      <c r="D304" s="8">
        <v>44599</v>
      </c>
      <c r="E304" s="5" t="s">
        <v>121</v>
      </c>
      <c r="J304" s="3">
        <v>1</v>
      </c>
      <c r="K304" s="3">
        <v>0</v>
      </c>
      <c r="L304" s="3"/>
      <c r="M304" s="3"/>
      <c r="N304" s="3"/>
      <c r="O304">
        <f>+$C304*J304</f>
        <v>6000</v>
      </c>
      <c r="P304">
        <f>+$C304*K304</f>
        <v>0</v>
      </c>
      <c r="Q304">
        <f>+$C304*L304</f>
        <v>0</v>
      </c>
      <c r="R304">
        <f>+$C304*M304</f>
        <v>0</v>
      </c>
      <c r="S304">
        <f>+$C304*N304</f>
        <v>0</v>
      </c>
      <c r="T304" s="14">
        <f>+SUM(J304:N304)</f>
        <v>1</v>
      </c>
      <c r="U304" t="s">
        <v>140</v>
      </c>
      <c r="V304" t="s">
        <v>141</v>
      </c>
      <c r="W304" t="s">
        <v>34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1:30" x14ac:dyDescent="0.2">
      <c r="A305" t="s">
        <v>637</v>
      </c>
      <c r="B305" t="s">
        <v>606</v>
      </c>
      <c r="C305">
        <v>7000</v>
      </c>
      <c r="D305" s="8">
        <v>44599</v>
      </c>
      <c r="E305" t="s">
        <v>1470</v>
      </c>
      <c r="F305" t="s">
        <v>121</v>
      </c>
      <c r="G305" t="s">
        <v>61</v>
      </c>
      <c r="J305" s="3">
        <v>0.7</v>
      </c>
      <c r="K305" s="3">
        <v>0.2</v>
      </c>
      <c r="L305" s="3">
        <v>0.1</v>
      </c>
      <c r="M305" s="3"/>
      <c r="N305" s="3"/>
      <c r="O305">
        <f>+$C305*J305</f>
        <v>4900</v>
      </c>
      <c r="P305">
        <f>+$C305*K305</f>
        <v>1400</v>
      </c>
      <c r="Q305">
        <f>+$C305*L305</f>
        <v>700</v>
      </c>
      <c r="R305">
        <f>+$C305*M305</f>
        <v>0</v>
      </c>
      <c r="S305">
        <f>+$C305*N305</f>
        <v>0</v>
      </c>
      <c r="T305" s="14">
        <f>+SUM(J305:N305)</f>
        <v>0.99999999999999989</v>
      </c>
      <c r="U305" t="s">
        <v>638</v>
      </c>
      <c r="V305" t="s">
        <v>639</v>
      </c>
      <c r="W305" t="s">
        <v>34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1:30" x14ac:dyDescent="0.2">
      <c r="A306" t="s">
        <v>410</v>
      </c>
      <c r="B306" t="s">
        <v>1253</v>
      </c>
      <c r="C306">
        <v>5000</v>
      </c>
      <c r="D306" s="8">
        <v>44602</v>
      </c>
      <c r="E306" t="s">
        <v>51</v>
      </c>
      <c r="J306" s="3">
        <v>1</v>
      </c>
      <c r="K306" s="3"/>
      <c r="L306" s="3"/>
      <c r="M306" s="3"/>
      <c r="N306" s="3"/>
      <c r="O306">
        <f>+$C306*J306</f>
        <v>5000</v>
      </c>
      <c r="P306">
        <f>+$C306*K306</f>
        <v>0</v>
      </c>
      <c r="Q306">
        <f>+$C306*L306</f>
        <v>0</v>
      </c>
      <c r="R306">
        <f>+$C306*M306</f>
        <v>0</v>
      </c>
      <c r="S306">
        <f>+$C306*N306</f>
        <v>0</v>
      </c>
      <c r="T306" s="14">
        <f>+SUM(J306:N306)</f>
        <v>1</v>
      </c>
      <c r="U306" t="s">
        <v>411</v>
      </c>
      <c r="V306" t="s">
        <v>412</v>
      </c>
      <c r="W306" t="s">
        <v>34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1:30" x14ac:dyDescent="0.2">
      <c r="A307" s="10"/>
      <c r="B307" t="s">
        <v>30</v>
      </c>
      <c r="C307" s="4">
        <v>1283.3699999999999</v>
      </c>
      <c r="D307" s="8">
        <v>44603</v>
      </c>
      <c r="E307" t="s">
        <v>56</v>
      </c>
      <c r="F307" t="s">
        <v>51</v>
      </c>
      <c r="J307" s="11">
        <v>0.8</v>
      </c>
      <c r="K307" s="11">
        <v>0.2</v>
      </c>
      <c r="L307" s="11"/>
      <c r="O307">
        <f>+$C307*J307</f>
        <v>1026.6959999999999</v>
      </c>
      <c r="P307">
        <f>+$C307*K307</f>
        <v>256.67399999999998</v>
      </c>
      <c r="Q307">
        <f>+$C307*L307</f>
        <v>0</v>
      </c>
      <c r="R307">
        <f>+$C307*M307</f>
        <v>0</v>
      </c>
      <c r="S307">
        <f>+$C307*N307</f>
        <v>0</v>
      </c>
      <c r="T307" s="14">
        <f>+SUM(J307:N307)</f>
        <v>1</v>
      </c>
      <c r="V307" t="s">
        <v>1260</v>
      </c>
    </row>
    <row r="308" spans="1:30" x14ac:dyDescent="0.2">
      <c r="A308" t="s">
        <v>292</v>
      </c>
      <c r="B308" t="s">
        <v>1453</v>
      </c>
      <c r="C308">
        <v>9000</v>
      </c>
      <c r="D308" s="8">
        <v>44610</v>
      </c>
      <c r="E308" t="s">
        <v>61</v>
      </c>
      <c r="F308" t="s">
        <v>208</v>
      </c>
      <c r="G308" t="s">
        <v>1252</v>
      </c>
      <c r="J308" s="3">
        <v>0.4</v>
      </c>
      <c r="K308" s="3">
        <v>0.5</v>
      </c>
      <c r="L308" s="3">
        <v>0.1</v>
      </c>
      <c r="M308" s="3"/>
      <c r="N308" s="3"/>
      <c r="O308">
        <f>+$C308*J308</f>
        <v>3600</v>
      </c>
      <c r="P308">
        <f>+$C308*K308</f>
        <v>4500</v>
      </c>
      <c r="Q308">
        <f>+$C308*L308</f>
        <v>900</v>
      </c>
      <c r="R308">
        <f>+$C308*M308</f>
        <v>0</v>
      </c>
      <c r="S308">
        <f>+$C308*N308</f>
        <v>0</v>
      </c>
      <c r="T308" s="14">
        <f>+SUM(J308:N308)</f>
        <v>1</v>
      </c>
      <c r="U308" t="s">
        <v>293</v>
      </c>
      <c r="V308" t="s">
        <v>294</v>
      </c>
      <c r="W308" t="s">
        <v>34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1:30" x14ac:dyDescent="0.2">
      <c r="B309" s="5" t="s">
        <v>1298</v>
      </c>
      <c r="C309" s="4">
        <v>750</v>
      </c>
      <c r="D309" s="8">
        <v>44610</v>
      </c>
      <c r="E309" t="s">
        <v>56</v>
      </c>
      <c r="J309" s="3">
        <v>1</v>
      </c>
      <c r="K309" s="3"/>
      <c r="L309" s="3"/>
      <c r="M309" s="3"/>
      <c r="N309" s="3"/>
      <c r="O309">
        <f>+$C309*J309</f>
        <v>750</v>
      </c>
      <c r="P309">
        <f>+$C309*K309</f>
        <v>0</v>
      </c>
      <c r="Q309">
        <f>+$C309*L309</f>
        <v>0</v>
      </c>
      <c r="R309">
        <f>+$C309*M309</f>
        <v>0</v>
      </c>
      <c r="S309">
        <f>+$C309*N309</f>
        <v>0</v>
      </c>
      <c r="T309" s="14">
        <f>+SUM(J309:N309)</f>
        <v>1</v>
      </c>
      <c r="V309" s="16" t="s">
        <v>1299</v>
      </c>
    </row>
    <row r="310" spans="1:30" x14ac:dyDescent="0.2">
      <c r="A310" t="s">
        <v>695</v>
      </c>
      <c r="B310" t="s">
        <v>670</v>
      </c>
      <c r="C310">
        <v>6800</v>
      </c>
      <c r="D310" s="8">
        <v>44610</v>
      </c>
      <c r="E310" t="s">
        <v>51</v>
      </c>
      <c r="F310" t="s">
        <v>61</v>
      </c>
      <c r="J310" s="3">
        <v>0.8</v>
      </c>
      <c r="K310" s="3">
        <v>0.2</v>
      </c>
      <c r="L310" s="3"/>
      <c r="M310" s="3"/>
      <c r="N310" s="3"/>
      <c r="O310">
        <f>+$C310*J310</f>
        <v>5440</v>
      </c>
      <c r="P310">
        <f>+$C310*K310</f>
        <v>1360</v>
      </c>
      <c r="Q310">
        <f>+$C310*L310</f>
        <v>0</v>
      </c>
      <c r="R310">
        <f>+$C310*M310</f>
        <v>0</v>
      </c>
      <c r="S310">
        <f>+$C310*N310</f>
        <v>0</v>
      </c>
      <c r="T310" s="14">
        <f>+SUM(J310:N310)</f>
        <v>1</v>
      </c>
      <c r="U310" t="s">
        <v>696</v>
      </c>
      <c r="V310" t="s">
        <v>697</v>
      </c>
      <c r="W310" t="s">
        <v>34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1:30" x14ac:dyDescent="0.2">
      <c r="A311" t="s">
        <v>94</v>
      </c>
      <c r="B311" t="s">
        <v>1249</v>
      </c>
      <c r="C311">
        <v>2500</v>
      </c>
      <c r="D311" s="8">
        <v>44612</v>
      </c>
      <c r="E311" t="s">
        <v>1252</v>
      </c>
      <c r="F311" t="s">
        <v>61</v>
      </c>
      <c r="J311" s="3">
        <v>0.9</v>
      </c>
      <c r="K311" s="3">
        <v>0.1</v>
      </c>
      <c r="L311" s="3"/>
      <c r="M311" s="3"/>
      <c r="N311" s="3"/>
      <c r="O311">
        <f>+$C311*J311</f>
        <v>2250</v>
      </c>
      <c r="P311">
        <f>+$C311*K311</f>
        <v>250</v>
      </c>
      <c r="Q311">
        <f>+$C311*L311</f>
        <v>0</v>
      </c>
      <c r="R311">
        <f>+$C311*M311</f>
        <v>0</v>
      </c>
      <c r="S311">
        <f>+$C311*N311</f>
        <v>0</v>
      </c>
      <c r="T311" s="14">
        <f>+SUM(J311:N311)</f>
        <v>1</v>
      </c>
      <c r="U311" t="s">
        <v>95</v>
      </c>
      <c r="V311" t="s">
        <v>96</v>
      </c>
      <c r="W311" t="s">
        <v>34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1:30" x14ac:dyDescent="0.2">
      <c r="B312" s="5" t="s">
        <v>1255</v>
      </c>
      <c r="C312" s="4">
        <v>9000</v>
      </c>
      <c r="D312" s="8">
        <v>44619</v>
      </c>
      <c r="E312" s="5" t="s">
        <v>121</v>
      </c>
      <c r="F312" s="5" t="s">
        <v>1252</v>
      </c>
      <c r="G312" t="s">
        <v>61</v>
      </c>
      <c r="H312" t="s">
        <v>56</v>
      </c>
      <c r="J312" s="3">
        <v>0.7</v>
      </c>
      <c r="K312" s="3">
        <v>0.05</v>
      </c>
      <c r="L312" s="3">
        <v>0.1</v>
      </c>
      <c r="M312" s="3">
        <v>0.15</v>
      </c>
      <c r="N312" s="3"/>
      <c r="O312">
        <f>+$C312*J312</f>
        <v>6300</v>
      </c>
      <c r="P312">
        <f>+$C312*K312</f>
        <v>450</v>
      </c>
      <c r="Q312">
        <f>+$C312*L312</f>
        <v>900</v>
      </c>
      <c r="R312">
        <f>+$C312*M312</f>
        <v>1350</v>
      </c>
      <c r="S312">
        <f>+$C312*N312</f>
        <v>0</v>
      </c>
      <c r="T312" s="14">
        <f>+SUM(J312:N312)</f>
        <v>1</v>
      </c>
      <c r="V312" t="s">
        <v>1256</v>
      </c>
      <c r="W312" t="s">
        <v>34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1:30" x14ac:dyDescent="0.2">
      <c r="A313" s="10"/>
      <c r="B313" t="s">
        <v>30</v>
      </c>
      <c r="C313" s="4">
        <v>4433.2700000000004</v>
      </c>
      <c r="D313" s="8">
        <v>44620</v>
      </c>
      <c r="E313" t="s">
        <v>56</v>
      </c>
      <c r="F313" t="s">
        <v>51</v>
      </c>
      <c r="J313" s="11">
        <v>0.8</v>
      </c>
      <c r="K313" s="11">
        <v>0.2</v>
      </c>
      <c r="L313" s="11"/>
      <c r="O313">
        <f>+$C313*J313</f>
        <v>3546.6160000000004</v>
      </c>
      <c r="P313">
        <f>+$C313*K313</f>
        <v>886.65400000000011</v>
      </c>
      <c r="Q313">
        <f>+$C313*L313</f>
        <v>0</v>
      </c>
      <c r="R313">
        <f>+$C313*M313</f>
        <v>0</v>
      </c>
      <c r="S313">
        <f>+$C313*N313</f>
        <v>0</v>
      </c>
      <c r="T313" s="14">
        <f>+SUM(J313:N313)</f>
        <v>1</v>
      </c>
      <c r="V313" t="s">
        <v>1260</v>
      </c>
    </row>
    <row r="314" spans="1:30" x14ac:dyDescent="0.2">
      <c r="A314" s="10"/>
      <c r="B314" t="s">
        <v>1250</v>
      </c>
      <c r="C314" s="4">
        <v>4500</v>
      </c>
      <c r="D314" s="8">
        <v>44620</v>
      </c>
      <c r="E314" t="s">
        <v>51</v>
      </c>
      <c r="F314" t="s">
        <v>61</v>
      </c>
      <c r="G314" s="5" t="s">
        <v>98</v>
      </c>
      <c r="J314" s="11">
        <v>0.8</v>
      </c>
      <c r="K314" s="11">
        <v>0.1</v>
      </c>
      <c r="L314" s="11">
        <v>0.1</v>
      </c>
      <c r="O314">
        <f>+$C314*J314</f>
        <v>3600</v>
      </c>
      <c r="P314">
        <f>+$C314*K314</f>
        <v>450</v>
      </c>
      <c r="Q314">
        <f>+$C314*L314</f>
        <v>450</v>
      </c>
      <c r="R314">
        <f>+$C314*M314</f>
        <v>0</v>
      </c>
      <c r="S314">
        <f>+$C314*N314</f>
        <v>0</v>
      </c>
      <c r="T314" s="14">
        <f>+SUM(J314:N314)</f>
        <v>1</v>
      </c>
      <c r="V314" t="s">
        <v>1268</v>
      </c>
    </row>
    <row r="315" spans="1:30" x14ac:dyDescent="0.2">
      <c r="A315" s="10"/>
      <c r="B315" s="5" t="s">
        <v>1251</v>
      </c>
      <c r="C315" s="4">
        <v>8100</v>
      </c>
      <c r="D315" s="8">
        <v>44620</v>
      </c>
      <c r="E315" t="s">
        <v>61</v>
      </c>
      <c r="F315" t="s">
        <v>121</v>
      </c>
      <c r="G315" t="s">
        <v>1252</v>
      </c>
      <c r="H315" t="s">
        <v>56</v>
      </c>
      <c r="I315" t="s">
        <v>51</v>
      </c>
      <c r="J315" s="14">
        <v>0.5</v>
      </c>
      <c r="K315" s="14">
        <v>0.2</v>
      </c>
      <c r="L315" s="14">
        <v>0.1</v>
      </c>
      <c r="M315" s="14">
        <v>0.1</v>
      </c>
      <c r="N315" s="14">
        <v>0.1</v>
      </c>
      <c r="O315">
        <f>+$C315*J315</f>
        <v>4050</v>
      </c>
      <c r="P315">
        <f>+$C315*K315</f>
        <v>1620</v>
      </c>
      <c r="Q315">
        <f>+$C315*L315</f>
        <v>810</v>
      </c>
      <c r="R315">
        <f>+$C315*M315</f>
        <v>810</v>
      </c>
      <c r="S315">
        <f>+$C315*N315</f>
        <v>810</v>
      </c>
      <c r="T315" s="14">
        <f>+SUM(J315:N315)</f>
        <v>0.99999999999999989</v>
      </c>
      <c r="V315" t="s">
        <v>1275</v>
      </c>
    </row>
    <row r="316" spans="1:30" x14ac:dyDescent="0.2">
      <c r="A316" s="6"/>
      <c r="B316" s="5" t="s">
        <v>296</v>
      </c>
      <c r="C316" s="7">
        <v>7000</v>
      </c>
      <c r="D316" s="8">
        <v>44620</v>
      </c>
      <c r="E316" t="s">
        <v>56</v>
      </c>
      <c r="F316" t="s">
        <v>61</v>
      </c>
      <c r="G316" s="5"/>
      <c r="H316" s="5"/>
      <c r="I316" s="5"/>
      <c r="J316" s="9">
        <v>0.95</v>
      </c>
      <c r="K316" s="9">
        <v>0.05</v>
      </c>
      <c r="L316" s="9"/>
      <c r="M316" s="9"/>
      <c r="N316" s="9"/>
      <c r="O316">
        <f>+$C316*J316</f>
        <v>6650</v>
      </c>
      <c r="P316">
        <f>+$C316*K316</f>
        <v>350</v>
      </c>
      <c r="Q316">
        <f>+$C316*L316</f>
        <v>0</v>
      </c>
      <c r="R316">
        <f>+$C316*M316</f>
        <v>0</v>
      </c>
      <c r="S316">
        <f>+$C316*N316</f>
        <v>0</v>
      </c>
      <c r="T316" s="14">
        <f>+SUM(J316:N316)</f>
        <v>1</v>
      </c>
      <c r="U316" s="5"/>
      <c r="V316" s="5" t="s">
        <v>1284</v>
      </c>
      <c r="W316" s="5"/>
      <c r="X316" s="5"/>
      <c r="Y316" s="5"/>
      <c r="Z316" s="5"/>
      <c r="AA316" s="5"/>
      <c r="AB316" s="5"/>
      <c r="AC316" s="5"/>
      <c r="AD316" s="5"/>
    </row>
    <row r="317" spans="1:30" x14ac:dyDescent="0.2">
      <c r="B317" t="s">
        <v>1487</v>
      </c>
      <c r="C317" s="4">
        <v>8000</v>
      </c>
      <c r="D317" s="8">
        <v>44620</v>
      </c>
      <c r="E317" t="s">
        <v>56</v>
      </c>
      <c r="F317" t="s">
        <v>61</v>
      </c>
      <c r="J317" s="3">
        <v>0.9</v>
      </c>
      <c r="K317" s="3">
        <v>0.1</v>
      </c>
      <c r="L317" s="3"/>
      <c r="M317" s="3"/>
      <c r="N317" s="3"/>
      <c r="O317">
        <f>+$C317*J317</f>
        <v>7200</v>
      </c>
      <c r="P317">
        <f>+$C317*K317</f>
        <v>800</v>
      </c>
      <c r="Q317">
        <f>+$C317*L317</f>
        <v>0</v>
      </c>
      <c r="R317">
        <f>+$C317*M317</f>
        <v>0</v>
      </c>
      <c r="S317">
        <f>+$C317*N317</f>
        <v>0</v>
      </c>
      <c r="T317" s="14">
        <f>+SUM(J317:N317)</f>
        <v>1</v>
      </c>
      <c r="V317" t="s">
        <v>1337</v>
      </c>
    </row>
    <row r="318" spans="1:30" x14ac:dyDescent="0.2">
      <c r="B318" t="s">
        <v>536</v>
      </c>
      <c r="C318" s="4">
        <v>7000</v>
      </c>
      <c r="D318" s="8">
        <v>44620</v>
      </c>
      <c r="E318" t="s">
        <v>51</v>
      </c>
      <c r="F318" t="s">
        <v>61</v>
      </c>
      <c r="J318" s="3">
        <v>0.9</v>
      </c>
      <c r="K318" s="3">
        <v>0.1</v>
      </c>
      <c r="L318" s="3"/>
      <c r="M318" s="3"/>
      <c r="N318" s="3"/>
      <c r="O318">
        <f>+$C318*J318</f>
        <v>6300</v>
      </c>
      <c r="P318">
        <f>+$C318*K318</f>
        <v>700</v>
      </c>
      <c r="Q318">
        <f>+$C318*L318</f>
        <v>0</v>
      </c>
      <c r="R318">
        <f>+$C318*M318</f>
        <v>0</v>
      </c>
      <c r="S318">
        <f>+$C318*N318</f>
        <v>0</v>
      </c>
      <c r="T318" s="14">
        <f>+SUM(J318:N318)</f>
        <v>1</v>
      </c>
      <c r="V318" s="16" t="s">
        <v>1308</v>
      </c>
    </row>
    <row r="319" spans="1:30" x14ac:dyDescent="0.2">
      <c r="A319" t="s">
        <v>598</v>
      </c>
      <c r="B319" t="s">
        <v>567</v>
      </c>
      <c r="C319">
        <v>8000</v>
      </c>
      <c r="D319" s="8">
        <v>44620</v>
      </c>
      <c r="E319" t="s">
        <v>1252</v>
      </c>
      <c r="F319" t="s">
        <v>61</v>
      </c>
      <c r="J319" s="3">
        <v>0.9</v>
      </c>
      <c r="K319" s="3">
        <v>0.1</v>
      </c>
      <c r="L319" s="3"/>
      <c r="M319" s="3"/>
      <c r="N319" s="3"/>
      <c r="O319">
        <f>+$C319*J319</f>
        <v>7200</v>
      </c>
      <c r="P319">
        <f>+$C319*K319</f>
        <v>800</v>
      </c>
      <c r="Q319">
        <f>+$C319*L319</f>
        <v>0</v>
      </c>
      <c r="R319">
        <f>+$C319*M319</f>
        <v>0</v>
      </c>
      <c r="S319">
        <f>+$C319*N319</f>
        <v>0</v>
      </c>
      <c r="T319" s="14">
        <f>+SUM(J319:N319)</f>
        <v>1</v>
      </c>
      <c r="U319" t="s">
        <v>599</v>
      </c>
      <c r="V319" t="s">
        <v>600</v>
      </c>
      <c r="W319" t="s">
        <v>34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1:30" x14ac:dyDescent="0.2">
      <c r="A320" s="6"/>
      <c r="B320" s="5" t="s">
        <v>1323</v>
      </c>
      <c r="C320" s="7">
        <v>2400</v>
      </c>
      <c r="D320" s="8">
        <v>44620</v>
      </c>
      <c r="E320" t="s">
        <v>56</v>
      </c>
      <c r="F320" s="5"/>
      <c r="G320" s="5"/>
      <c r="H320" s="5"/>
      <c r="I320" s="5"/>
      <c r="J320" s="9">
        <v>1</v>
      </c>
      <c r="K320" s="9"/>
      <c r="L320" s="9"/>
      <c r="M320" s="9"/>
      <c r="N320" s="9"/>
      <c r="O320">
        <f>+$C320*J320</f>
        <v>2400</v>
      </c>
      <c r="P320">
        <f>+$C320*K320</f>
        <v>0</v>
      </c>
      <c r="Q320">
        <f>+$C320*L320</f>
        <v>0</v>
      </c>
      <c r="R320">
        <f>+$C320*M320</f>
        <v>0</v>
      </c>
      <c r="S320">
        <f>+$C320*N320</f>
        <v>0</v>
      </c>
      <c r="T320" s="14">
        <f>+SUM(J320:N320)</f>
        <v>1</v>
      </c>
      <c r="U320" s="5"/>
      <c r="V320" s="5" t="s">
        <v>1324</v>
      </c>
      <c r="W320" s="5"/>
      <c r="X320" s="5"/>
      <c r="Y320" s="5"/>
      <c r="Z320" s="5"/>
      <c r="AA320" s="5"/>
      <c r="AB320" s="5"/>
      <c r="AC320" s="5"/>
      <c r="AD320" s="5"/>
    </row>
    <row r="321" spans="1:30" x14ac:dyDescent="0.2">
      <c r="A321" s="6"/>
      <c r="B321" t="s">
        <v>1455</v>
      </c>
      <c r="C321" s="7">
        <v>8100</v>
      </c>
      <c r="D321" s="8">
        <v>44620</v>
      </c>
      <c r="E321" t="s">
        <v>1470</v>
      </c>
      <c r="F321" t="s">
        <v>50</v>
      </c>
      <c r="G321" s="5" t="s">
        <v>121</v>
      </c>
      <c r="H321" t="s">
        <v>61</v>
      </c>
      <c r="I321" t="s">
        <v>98</v>
      </c>
      <c r="J321" s="9">
        <v>0.6</v>
      </c>
      <c r="K321" s="9">
        <v>0.15</v>
      </c>
      <c r="L321" s="9">
        <v>0.1</v>
      </c>
      <c r="M321" s="9">
        <v>0.1</v>
      </c>
      <c r="N321" s="9">
        <v>0.05</v>
      </c>
      <c r="O321">
        <f>+$C321*J321</f>
        <v>4860</v>
      </c>
      <c r="P321">
        <f>+$C321*K321</f>
        <v>1215</v>
      </c>
      <c r="Q321">
        <f>+$C321*L321</f>
        <v>810</v>
      </c>
      <c r="R321">
        <f>+$C321*M321</f>
        <v>810</v>
      </c>
      <c r="S321">
        <f>+$C321*N321</f>
        <v>405</v>
      </c>
      <c r="T321" s="14">
        <f>+SUM(J321:N321)</f>
        <v>1</v>
      </c>
      <c r="U321" s="5"/>
      <c r="V321" t="s">
        <v>1327</v>
      </c>
      <c r="W321" s="5"/>
      <c r="X321" s="5"/>
      <c r="Y321" s="5"/>
      <c r="Z321" s="5"/>
      <c r="AA321" s="5"/>
      <c r="AB321" s="5"/>
      <c r="AC321" s="5"/>
      <c r="AD321" s="5"/>
    </row>
    <row r="322" spans="1:30" x14ac:dyDescent="0.2">
      <c r="A322" s="12"/>
      <c r="B322" s="5" t="s">
        <v>1339</v>
      </c>
      <c r="C322" s="7">
        <v>2000</v>
      </c>
      <c r="D322" s="8">
        <v>44620</v>
      </c>
      <c r="E322" s="5" t="s">
        <v>121</v>
      </c>
      <c r="F322" s="5"/>
      <c r="G322" s="5"/>
      <c r="H322" s="5"/>
      <c r="I322" s="5"/>
      <c r="J322" s="9">
        <v>1</v>
      </c>
      <c r="K322" s="5"/>
      <c r="L322" s="5"/>
      <c r="M322" s="5"/>
      <c r="N322" s="5"/>
      <c r="O322">
        <f>+$C322*J322</f>
        <v>2000</v>
      </c>
      <c r="P322">
        <f>+$C322*K322</f>
        <v>0</v>
      </c>
      <c r="Q322">
        <f>+$C322*L322</f>
        <v>0</v>
      </c>
      <c r="R322">
        <f>+$C322*M322</f>
        <v>0</v>
      </c>
      <c r="S322">
        <f>+$C322*N322</f>
        <v>0</v>
      </c>
      <c r="T322" s="14">
        <f>+SUM(J322:N322)</f>
        <v>1</v>
      </c>
      <c r="U322" s="5"/>
      <c r="V322" s="5" t="s">
        <v>1340</v>
      </c>
      <c r="W322" s="5"/>
      <c r="X322" s="5"/>
      <c r="Y322" s="5"/>
      <c r="Z322" s="5"/>
      <c r="AA322" s="5"/>
      <c r="AB322" s="5"/>
      <c r="AC322" s="5"/>
      <c r="AD322" s="5"/>
    </row>
    <row r="323" spans="1:30" x14ac:dyDescent="0.2">
      <c r="B323" t="s">
        <v>825</v>
      </c>
      <c r="C323" s="4">
        <v>4500</v>
      </c>
      <c r="D323" s="8">
        <v>44620</v>
      </c>
      <c r="E323" t="s">
        <v>56</v>
      </c>
      <c r="F323" t="s">
        <v>121</v>
      </c>
      <c r="J323" s="3">
        <v>0.85</v>
      </c>
      <c r="K323" s="3">
        <v>0.15</v>
      </c>
      <c r="L323" s="3"/>
      <c r="M323" s="3"/>
      <c r="N323" s="3"/>
      <c r="O323">
        <f>+$C323*J323</f>
        <v>3825</v>
      </c>
      <c r="P323">
        <f>+$C323*K323</f>
        <v>675</v>
      </c>
      <c r="Q323">
        <f>+$C323*L323</f>
        <v>0</v>
      </c>
      <c r="R323">
        <f>+$C323*M323</f>
        <v>0</v>
      </c>
      <c r="S323">
        <f>+$C323*N323</f>
        <v>0</v>
      </c>
      <c r="T323" s="14">
        <f>+SUM(J323:N323)</f>
        <v>1</v>
      </c>
      <c r="V323" t="s">
        <v>1343</v>
      </c>
      <c r="W323" t="s">
        <v>34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1:30" x14ac:dyDescent="0.2">
      <c r="A324" t="s">
        <v>860</v>
      </c>
      <c r="B324" t="s">
        <v>825</v>
      </c>
      <c r="C324">
        <v>8000</v>
      </c>
      <c r="D324" s="8">
        <v>44620</v>
      </c>
      <c r="E324" t="s">
        <v>56</v>
      </c>
      <c r="F324" t="s">
        <v>121</v>
      </c>
      <c r="J324" s="3">
        <v>0.85</v>
      </c>
      <c r="K324" s="3">
        <v>0.15</v>
      </c>
      <c r="L324" s="3"/>
      <c r="M324" s="3"/>
      <c r="N324" s="3"/>
      <c r="O324">
        <f>+$C324*J324</f>
        <v>6800</v>
      </c>
      <c r="P324">
        <f>+$C324*K324</f>
        <v>1200</v>
      </c>
      <c r="Q324">
        <f>+$C324*L324</f>
        <v>0</v>
      </c>
      <c r="R324">
        <f>+$C324*M324</f>
        <v>0</v>
      </c>
      <c r="S324">
        <f>+$C324*N324</f>
        <v>0</v>
      </c>
      <c r="T324" s="14">
        <f>+SUM(J324:N324)</f>
        <v>1</v>
      </c>
      <c r="U324" t="s">
        <v>858</v>
      </c>
      <c r="V324" t="s">
        <v>859</v>
      </c>
      <c r="W324" t="s">
        <v>34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x14ac:dyDescent="0.2">
      <c r="A325" s="6"/>
      <c r="B325" s="5" t="s">
        <v>602</v>
      </c>
      <c r="C325" s="7">
        <v>1800</v>
      </c>
      <c r="D325" s="8">
        <v>44624</v>
      </c>
      <c r="E325" t="s">
        <v>51</v>
      </c>
      <c r="F325" s="5"/>
      <c r="G325" s="5"/>
      <c r="H325" s="5"/>
      <c r="I325" s="5"/>
      <c r="J325" s="9">
        <v>1</v>
      </c>
      <c r="K325" s="9"/>
      <c r="L325" s="9"/>
      <c r="M325" s="9"/>
      <c r="N325" s="9"/>
      <c r="O325">
        <f>+$C325*J325</f>
        <v>1800</v>
      </c>
      <c r="P325">
        <f>+$C325*K325</f>
        <v>0</v>
      </c>
      <c r="Q325">
        <f>+$C325*L325</f>
        <v>0</v>
      </c>
      <c r="R325">
        <f>+$C325*M325</f>
        <v>0</v>
      </c>
      <c r="S325">
        <f>+$C325*N325</f>
        <v>0</v>
      </c>
      <c r="T325" s="14">
        <f>+SUM(J325:N325)</f>
        <v>1</v>
      </c>
      <c r="U325" s="5"/>
      <c r="V325" s="5" t="s">
        <v>1317</v>
      </c>
      <c r="W325" s="5"/>
      <c r="X325" s="5"/>
      <c r="Y325" s="5"/>
      <c r="Z325" s="5"/>
      <c r="AA325" s="5"/>
      <c r="AB325" s="5"/>
      <c r="AC325" s="5"/>
      <c r="AD325" s="5"/>
    </row>
    <row r="326" spans="1:30" x14ac:dyDescent="0.2">
      <c r="B326" t="s">
        <v>606</v>
      </c>
      <c r="C326" s="4">
        <v>8000</v>
      </c>
      <c r="D326" s="8">
        <v>44624</v>
      </c>
      <c r="E326" t="s">
        <v>1470</v>
      </c>
      <c r="F326" t="s">
        <v>121</v>
      </c>
      <c r="G326" t="s">
        <v>61</v>
      </c>
      <c r="J326" s="3">
        <v>0.7</v>
      </c>
      <c r="K326" s="3">
        <v>0.2</v>
      </c>
      <c r="L326" s="3">
        <v>0.1</v>
      </c>
      <c r="M326" s="3"/>
      <c r="N326" s="3"/>
      <c r="O326">
        <f>+$C326*J326</f>
        <v>5600</v>
      </c>
      <c r="P326">
        <f>+$C326*K326</f>
        <v>1600</v>
      </c>
      <c r="Q326">
        <f>+$C326*L326</f>
        <v>800</v>
      </c>
      <c r="R326">
        <f>+$C326*M326</f>
        <v>0</v>
      </c>
      <c r="S326">
        <f>+$C326*N326</f>
        <v>0</v>
      </c>
      <c r="T326" s="14">
        <f>+SUM(J326:N326)</f>
        <v>0.99999999999999989</v>
      </c>
      <c r="U326" t="s">
        <v>638</v>
      </c>
      <c r="V326" s="16" t="s">
        <v>1319</v>
      </c>
      <c r="W326" t="s">
        <v>34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x14ac:dyDescent="0.2">
      <c r="A327" s="6"/>
      <c r="B327" s="5" t="s">
        <v>1248</v>
      </c>
      <c r="C327" s="7">
        <v>6000</v>
      </c>
      <c r="D327" s="8">
        <v>44627</v>
      </c>
      <c r="E327" s="5" t="s">
        <v>121</v>
      </c>
      <c r="F327" s="5"/>
      <c r="G327" s="5"/>
      <c r="H327" s="5"/>
      <c r="I327" s="5"/>
      <c r="J327" s="9">
        <v>1</v>
      </c>
      <c r="K327" s="5"/>
      <c r="L327" s="5"/>
      <c r="M327" s="5"/>
      <c r="N327" s="5"/>
      <c r="O327">
        <f>+$C327*J327</f>
        <v>6000</v>
      </c>
      <c r="P327">
        <f>+$C327*K327</f>
        <v>0</v>
      </c>
      <c r="Q327">
        <f>+$C327*L327</f>
        <v>0</v>
      </c>
      <c r="R327">
        <f>+$C327*M327</f>
        <v>0</v>
      </c>
      <c r="S327">
        <f>+$C327*N327</f>
        <v>0</v>
      </c>
      <c r="T327" s="14">
        <f>+SUM(J327:N327)</f>
        <v>1</v>
      </c>
      <c r="U327" s="5"/>
      <c r="V327" s="5" t="s">
        <v>1269</v>
      </c>
      <c r="W327" s="5"/>
      <c r="X327" s="5"/>
      <c r="Y327" s="5"/>
      <c r="Z327" s="5"/>
      <c r="AA327" s="5"/>
      <c r="AB327" s="5"/>
      <c r="AC327" s="5"/>
      <c r="AD327" s="5"/>
    </row>
    <row r="328" spans="1:30" x14ac:dyDescent="0.2">
      <c r="A328" s="10"/>
      <c r="B328" t="s">
        <v>1278</v>
      </c>
      <c r="C328" s="4">
        <v>1500</v>
      </c>
      <c r="D328" s="8">
        <v>44627</v>
      </c>
      <c r="E328" t="s">
        <v>401</v>
      </c>
      <c r="J328" s="11">
        <v>1</v>
      </c>
      <c r="K328" s="11"/>
      <c r="L328" s="11"/>
      <c r="O328">
        <f>+$C328*J328</f>
        <v>1500</v>
      </c>
      <c r="P328">
        <f>+$C328*K328</f>
        <v>0</v>
      </c>
      <c r="Q328">
        <f>+$C328*L328</f>
        <v>0</v>
      </c>
      <c r="R328">
        <f>+$C328*M328</f>
        <v>0</v>
      </c>
      <c r="S328">
        <f>+$C328*N328</f>
        <v>0</v>
      </c>
      <c r="T328" s="14">
        <f>+SUM(J328:N328)</f>
        <v>1</v>
      </c>
      <c r="V328" t="s">
        <v>1279</v>
      </c>
    </row>
    <row r="329" spans="1:30" x14ac:dyDescent="0.2">
      <c r="A329" s="10"/>
      <c r="B329" t="s">
        <v>1253</v>
      </c>
      <c r="C329" s="4">
        <v>5000</v>
      </c>
      <c r="D329" s="8">
        <v>44630</v>
      </c>
      <c r="E329" t="s">
        <v>51</v>
      </c>
      <c r="J329" s="9">
        <v>1</v>
      </c>
      <c r="O329">
        <f>+$C329*J329</f>
        <v>5000</v>
      </c>
      <c r="P329">
        <f>+$C329*K329</f>
        <v>0</v>
      </c>
      <c r="Q329">
        <f>+$C329*L329</f>
        <v>0</v>
      </c>
      <c r="R329">
        <f>+$C329*M329</f>
        <v>0</v>
      </c>
      <c r="S329">
        <f>+$C329*N329</f>
        <v>0</v>
      </c>
      <c r="T329" s="14">
        <f>+SUM(J329:N329)</f>
        <v>1</v>
      </c>
      <c r="V329" t="s">
        <v>1303</v>
      </c>
    </row>
    <row r="330" spans="1:30" x14ac:dyDescent="0.2">
      <c r="B330" t="s">
        <v>1331</v>
      </c>
      <c r="C330" s="4">
        <v>1250</v>
      </c>
      <c r="D330" s="8">
        <v>44631</v>
      </c>
      <c r="E330" t="s">
        <v>51</v>
      </c>
      <c r="J330" s="3">
        <v>1</v>
      </c>
      <c r="K330" s="3"/>
      <c r="L330" s="3"/>
      <c r="M330" s="3"/>
      <c r="N330" s="3"/>
      <c r="O330">
        <f>+$C330*J330</f>
        <v>1250</v>
      </c>
      <c r="P330">
        <f>+$C330*K330</f>
        <v>0</v>
      </c>
      <c r="Q330">
        <f>+$C330*L330</f>
        <v>0</v>
      </c>
      <c r="R330">
        <f>+$C330*M330</f>
        <v>0</v>
      </c>
      <c r="S330">
        <f>+$C330*N330</f>
        <v>0</v>
      </c>
      <c r="T330" s="14">
        <f>+SUM(J330:N330)</f>
        <v>1</v>
      </c>
      <c r="V330" t="s">
        <v>1332</v>
      </c>
    </row>
    <row r="331" spans="1:30" x14ac:dyDescent="0.2">
      <c r="B331" s="5" t="s">
        <v>1298</v>
      </c>
      <c r="C331" s="4">
        <v>1920</v>
      </c>
      <c r="D331" s="8">
        <v>44636</v>
      </c>
      <c r="E331" t="s">
        <v>56</v>
      </c>
      <c r="J331" s="3">
        <v>1</v>
      </c>
      <c r="K331" s="3"/>
      <c r="L331" s="3"/>
      <c r="M331" s="3"/>
      <c r="N331" s="3"/>
      <c r="O331">
        <f>+$C331*J331</f>
        <v>1920</v>
      </c>
      <c r="P331">
        <f>+$C331*K331</f>
        <v>0</v>
      </c>
      <c r="Q331">
        <f>+$C331*L331</f>
        <v>0</v>
      </c>
      <c r="R331">
        <f>+$C331*M331</f>
        <v>0</v>
      </c>
      <c r="S331">
        <f>+$C331*N331</f>
        <v>0</v>
      </c>
      <c r="T331" s="14">
        <f>+SUM(J331:N331)</f>
        <v>1</v>
      </c>
      <c r="V331" s="16" t="s">
        <v>1300</v>
      </c>
    </row>
    <row r="332" spans="1:30" x14ac:dyDescent="0.2">
      <c r="A332" s="10"/>
      <c r="B332" t="s">
        <v>1249</v>
      </c>
      <c r="C332" s="4">
        <v>2500</v>
      </c>
      <c r="D332" s="8">
        <v>44638</v>
      </c>
      <c r="E332" t="s">
        <v>1252</v>
      </c>
      <c r="J332" s="11">
        <v>1</v>
      </c>
      <c r="O332">
        <f>+$C332*J332</f>
        <v>2500</v>
      </c>
      <c r="P332">
        <f>+$C332*K332</f>
        <v>0</v>
      </c>
      <c r="Q332">
        <f>+$C332*L332</f>
        <v>0</v>
      </c>
      <c r="R332">
        <f>+$C332*M332</f>
        <v>0</v>
      </c>
      <c r="S332">
        <f>+$C332*N332</f>
        <v>0</v>
      </c>
      <c r="T332" s="14">
        <f>+SUM(J332:N332)</f>
        <v>1</v>
      </c>
      <c r="V332" t="s">
        <v>1262</v>
      </c>
    </row>
    <row r="333" spans="1:30" x14ac:dyDescent="0.2">
      <c r="B333" t="s">
        <v>1453</v>
      </c>
      <c r="C333" s="4">
        <v>9000</v>
      </c>
      <c r="D333" s="8">
        <v>44638</v>
      </c>
      <c r="E333" t="s">
        <v>61</v>
      </c>
      <c r="F333" t="s">
        <v>208</v>
      </c>
      <c r="G333" t="s">
        <v>1252</v>
      </c>
      <c r="J333" s="3">
        <v>0.4</v>
      </c>
      <c r="K333" s="3">
        <v>0.5</v>
      </c>
      <c r="L333" s="3">
        <v>0.1</v>
      </c>
      <c r="M333" s="3"/>
      <c r="N333" s="3"/>
      <c r="O333">
        <f>+$C333*J333</f>
        <v>3600</v>
      </c>
      <c r="P333">
        <f>+$C333*K333</f>
        <v>4500</v>
      </c>
      <c r="Q333">
        <f>+$C333*L333</f>
        <v>900</v>
      </c>
      <c r="R333">
        <f>+$C333*M333</f>
        <v>0</v>
      </c>
      <c r="S333">
        <f>+$C333*N333</f>
        <v>0</v>
      </c>
      <c r="T333" s="14">
        <f>+SUM(J333:N333)</f>
        <v>1</v>
      </c>
      <c r="V333" t="s">
        <v>1281</v>
      </c>
      <c r="W333" t="s">
        <v>34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x14ac:dyDescent="0.2">
      <c r="A334" t="s">
        <v>698</v>
      </c>
      <c r="B334" t="s">
        <v>670</v>
      </c>
      <c r="C334">
        <v>6800</v>
      </c>
      <c r="D334" s="8">
        <v>44638</v>
      </c>
      <c r="E334" t="s">
        <v>51</v>
      </c>
      <c r="F334" t="s">
        <v>61</v>
      </c>
      <c r="J334" s="3">
        <v>0.8</v>
      </c>
      <c r="K334" s="3">
        <v>0.2</v>
      </c>
      <c r="L334" s="3"/>
      <c r="M334" s="3"/>
      <c r="N334" s="3"/>
      <c r="O334">
        <f>+$C334*J334</f>
        <v>5440</v>
      </c>
      <c r="P334">
        <f>+$C334*K334</f>
        <v>1360</v>
      </c>
      <c r="Q334">
        <f>+$C334*L334</f>
        <v>0</v>
      </c>
      <c r="R334">
        <f>+$C334*M334</f>
        <v>0</v>
      </c>
      <c r="S334">
        <f>+$C334*N334</f>
        <v>0</v>
      </c>
      <c r="T334" s="14">
        <f>+SUM(J334:N334)</f>
        <v>1</v>
      </c>
      <c r="U334" t="s">
        <v>699</v>
      </c>
      <c r="V334" t="s">
        <v>700</v>
      </c>
      <c r="W334" t="s">
        <v>34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x14ac:dyDescent="0.2">
      <c r="A335" s="6"/>
      <c r="B335" t="s">
        <v>670</v>
      </c>
      <c r="C335" s="7">
        <v>6800</v>
      </c>
      <c r="D335" s="8">
        <v>44638</v>
      </c>
      <c r="E335" t="s">
        <v>51</v>
      </c>
      <c r="F335" t="s">
        <v>61</v>
      </c>
      <c r="G335" s="5"/>
      <c r="H335" s="5"/>
      <c r="I335" s="5"/>
      <c r="J335" s="9">
        <v>0.9</v>
      </c>
      <c r="K335" s="9">
        <v>0.1</v>
      </c>
      <c r="L335" s="9"/>
      <c r="M335" s="9"/>
      <c r="N335" s="9"/>
      <c r="O335">
        <f>+$C335*J335</f>
        <v>6120</v>
      </c>
      <c r="P335">
        <f>+$C335*K335</f>
        <v>680</v>
      </c>
      <c r="Q335">
        <f>+$C335*L335</f>
        <v>0</v>
      </c>
      <c r="R335">
        <f>+$C335*M335</f>
        <v>0</v>
      </c>
      <c r="S335">
        <f>+$C335*N335</f>
        <v>0</v>
      </c>
      <c r="T335" s="14">
        <f>+SUM(J335:N335)</f>
        <v>1</v>
      </c>
      <c r="U335" s="5"/>
      <c r="V335" s="5" t="s">
        <v>697</v>
      </c>
      <c r="W335" s="5"/>
      <c r="X335" s="5"/>
      <c r="Y335" s="5"/>
      <c r="Z335" s="5"/>
      <c r="AA335" s="5"/>
      <c r="AB335" s="5"/>
      <c r="AC335" s="5"/>
      <c r="AD335" s="5"/>
    </row>
    <row r="336" spans="1:30" x14ac:dyDescent="0.2">
      <c r="B336" s="5" t="s">
        <v>1255</v>
      </c>
      <c r="C336" s="4">
        <v>9000</v>
      </c>
      <c r="D336" s="8">
        <v>44650</v>
      </c>
      <c r="E336" s="5" t="s">
        <v>121</v>
      </c>
      <c r="F336" s="5" t="s">
        <v>1252</v>
      </c>
      <c r="G336" t="s">
        <v>61</v>
      </c>
      <c r="H336" t="s">
        <v>56</v>
      </c>
      <c r="J336" s="3">
        <v>0.7</v>
      </c>
      <c r="K336" s="3">
        <v>0.05</v>
      </c>
      <c r="L336" s="3">
        <v>0.1</v>
      </c>
      <c r="M336" s="3">
        <v>0.15</v>
      </c>
      <c r="N336" s="3"/>
      <c r="O336">
        <f>+$C336*J336</f>
        <v>6300</v>
      </c>
      <c r="P336">
        <f>+$C336*K336</f>
        <v>450</v>
      </c>
      <c r="Q336">
        <f>+$C336*L336</f>
        <v>900</v>
      </c>
      <c r="R336">
        <f>+$C336*M336</f>
        <v>1350</v>
      </c>
      <c r="S336">
        <f>+$C336*N336</f>
        <v>0</v>
      </c>
      <c r="T336" s="14">
        <f>+SUM(J336:N336)</f>
        <v>1</v>
      </c>
      <c r="V336" t="s">
        <v>1257</v>
      </c>
      <c r="W336" t="s">
        <v>34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">
      <c r="B337" t="s">
        <v>536</v>
      </c>
      <c r="C337" s="4">
        <v>7000</v>
      </c>
      <c r="D337" s="8">
        <v>44650</v>
      </c>
      <c r="E337" t="s">
        <v>51</v>
      </c>
      <c r="F337" t="s">
        <v>61</v>
      </c>
      <c r="J337" s="3">
        <v>0.9</v>
      </c>
      <c r="K337" s="3">
        <v>0.1</v>
      </c>
      <c r="L337" s="3"/>
      <c r="M337" s="3"/>
      <c r="N337" s="3"/>
      <c r="O337">
        <f>+$C337*J337</f>
        <v>6300</v>
      </c>
      <c r="P337">
        <f>+$C337*K337</f>
        <v>700</v>
      </c>
      <c r="Q337">
        <f>+$C337*L337</f>
        <v>0</v>
      </c>
      <c r="R337">
        <f>+$C337*M337</f>
        <v>0</v>
      </c>
      <c r="S337">
        <f>+$C337*N337</f>
        <v>0</v>
      </c>
      <c r="T337" s="14">
        <f>+SUM(J337:N337)</f>
        <v>1</v>
      </c>
      <c r="V337" t="s">
        <v>1309</v>
      </c>
    </row>
    <row r="338" spans="1:30" x14ac:dyDescent="0.2">
      <c r="A338" s="6"/>
      <c r="B338" t="s">
        <v>1455</v>
      </c>
      <c r="C338" s="7">
        <v>7200</v>
      </c>
      <c r="D338" s="8">
        <v>44650</v>
      </c>
      <c r="E338" t="s">
        <v>1470</v>
      </c>
      <c r="F338" t="s">
        <v>50</v>
      </c>
      <c r="G338" s="5" t="s">
        <v>121</v>
      </c>
      <c r="H338" t="s">
        <v>61</v>
      </c>
      <c r="I338" t="s">
        <v>98</v>
      </c>
      <c r="J338" s="9">
        <v>0.6</v>
      </c>
      <c r="K338" s="9">
        <v>0.15</v>
      </c>
      <c r="L338" s="9">
        <v>0.1</v>
      </c>
      <c r="M338" s="9">
        <v>0.1</v>
      </c>
      <c r="N338" s="9">
        <v>0.05</v>
      </c>
      <c r="O338">
        <f>+$C338*J338</f>
        <v>4320</v>
      </c>
      <c r="P338">
        <f>+$C338*K338</f>
        <v>1080</v>
      </c>
      <c r="Q338">
        <f>+$C338*L338</f>
        <v>720</v>
      </c>
      <c r="R338">
        <f>+$C338*M338</f>
        <v>720</v>
      </c>
      <c r="S338">
        <f>+$C338*N338</f>
        <v>360</v>
      </c>
      <c r="T338" s="14">
        <f>+SUM(J338:N338)</f>
        <v>1</v>
      </c>
      <c r="U338" s="5"/>
      <c r="V338" t="s">
        <v>1328</v>
      </c>
      <c r="W338" s="5"/>
      <c r="X338" s="5"/>
      <c r="Y338" s="5"/>
      <c r="Z338" s="5"/>
      <c r="AA338" s="5"/>
      <c r="AB338" s="5"/>
      <c r="AC338" s="5"/>
      <c r="AD338" s="5"/>
    </row>
    <row r="339" spans="1:30" x14ac:dyDescent="0.2">
      <c r="B339" t="s">
        <v>825</v>
      </c>
      <c r="C339" s="4">
        <v>9000</v>
      </c>
      <c r="D339" s="8">
        <v>44650</v>
      </c>
      <c r="E339" t="s">
        <v>56</v>
      </c>
      <c r="F339" t="s">
        <v>121</v>
      </c>
      <c r="J339" s="3">
        <v>0.85</v>
      </c>
      <c r="K339" s="3">
        <v>0.15</v>
      </c>
      <c r="L339" s="3"/>
      <c r="M339" s="3"/>
      <c r="N339" s="3"/>
      <c r="O339">
        <f>+$C339*J339</f>
        <v>7650</v>
      </c>
      <c r="P339">
        <f>+$C339*K339</f>
        <v>1350</v>
      </c>
      <c r="Q339">
        <f>+$C339*L339</f>
        <v>0</v>
      </c>
      <c r="R339">
        <f>+$C339*M339</f>
        <v>0</v>
      </c>
      <c r="S339">
        <f>+$C339*N339</f>
        <v>0</v>
      </c>
      <c r="T339" s="14">
        <f>+SUM(J339:N339)</f>
        <v>1</v>
      </c>
      <c r="V339" t="s">
        <v>1344</v>
      </c>
      <c r="W339" t="s">
        <v>34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">
      <c r="A340" s="10"/>
      <c r="B340" t="s">
        <v>30</v>
      </c>
      <c r="C340" s="4">
        <v>7000</v>
      </c>
      <c r="D340" s="8">
        <v>44651</v>
      </c>
      <c r="E340" t="s">
        <v>56</v>
      </c>
      <c r="F340" t="s">
        <v>51</v>
      </c>
      <c r="J340" s="11">
        <v>0.8</v>
      </c>
      <c r="K340" s="11">
        <v>0.2</v>
      </c>
      <c r="L340" s="11"/>
      <c r="O340">
        <f>+$C340*J340</f>
        <v>5600</v>
      </c>
      <c r="P340">
        <f>+$C340*K340</f>
        <v>1400</v>
      </c>
      <c r="Q340">
        <f>+$C340*L340</f>
        <v>0</v>
      </c>
      <c r="R340">
        <f>+$C340*M340</f>
        <v>0</v>
      </c>
      <c r="S340">
        <f>+$C340*N340</f>
        <v>0</v>
      </c>
      <c r="T340" s="14">
        <f>+SUM(J340:N340)</f>
        <v>1</v>
      </c>
      <c r="V340" t="s">
        <v>1261</v>
      </c>
    </row>
    <row r="341" spans="1:30" x14ac:dyDescent="0.2">
      <c r="A341" s="10"/>
      <c r="B341" t="s">
        <v>1250</v>
      </c>
      <c r="C341" s="4">
        <v>6000</v>
      </c>
      <c r="D341" s="8">
        <v>44651</v>
      </c>
      <c r="E341" t="s">
        <v>51</v>
      </c>
      <c r="F341" t="s">
        <v>61</v>
      </c>
      <c r="G341" s="5" t="s">
        <v>98</v>
      </c>
      <c r="J341" s="11">
        <v>0.8</v>
      </c>
      <c r="K341" s="11">
        <v>0.1</v>
      </c>
      <c r="L341" s="11">
        <v>0.1</v>
      </c>
      <c r="O341">
        <f>+$C341*J341</f>
        <v>4800</v>
      </c>
      <c r="P341">
        <f>+$C341*K341</f>
        <v>600</v>
      </c>
      <c r="Q341">
        <f>+$C341*L341</f>
        <v>600</v>
      </c>
      <c r="R341">
        <f>+$C341*M341</f>
        <v>0</v>
      </c>
      <c r="S341">
        <f>+$C341*N341</f>
        <v>0</v>
      </c>
      <c r="T341" s="14">
        <f>+SUM(J341:N341)</f>
        <v>1</v>
      </c>
      <c r="V341" t="s">
        <v>1475</v>
      </c>
    </row>
    <row r="342" spans="1:30" x14ac:dyDescent="0.2">
      <c r="A342" s="10"/>
      <c r="B342" s="5" t="s">
        <v>1251</v>
      </c>
      <c r="C342" s="4">
        <v>8100</v>
      </c>
      <c r="D342" s="8">
        <v>44651</v>
      </c>
      <c r="E342" t="s">
        <v>61</v>
      </c>
      <c r="F342" t="s">
        <v>121</v>
      </c>
      <c r="G342" t="s">
        <v>1252</v>
      </c>
      <c r="H342" t="s">
        <v>56</v>
      </c>
      <c r="I342" t="s">
        <v>51</v>
      </c>
      <c r="J342" s="14">
        <v>0.5</v>
      </c>
      <c r="K342" s="14">
        <v>0.2</v>
      </c>
      <c r="L342" s="14">
        <v>0.1</v>
      </c>
      <c r="M342" s="14">
        <v>0.1</v>
      </c>
      <c r="N342" s="14">
        <v>0.1</v>
      </c>
      <c r="O342">
        <f>+$C342*J342</f>
        <v>4050</v>
      </c>
      <c r="P342">
        <f>+$C342*K342</f>
        <v>1620</v>
      </c>
      <c r="Q342">
        <f>+$C342*L342</f>
        <v>810</v>
      </c>
      <c r="R342">
        <f>+$C342*M342</f>
        <v>810</v>
      </c>
      <c r="S342">
        <f>+$C342*N342</f>
        <v>810</v>
      </c>
      <c r="T342" s="14">
        <f>+SUM(J342:N342)</f>
        <v>0.99999999999999989</v>
      </c>
      <c r="V342" t="s">
        <v>1276</v>
      </c>
    </row>
    <row r="343" spans="1:30" x14ac:dyDescent="0.2">
      <c r="B343" t="s">
        <v>296</v>
      </c>
      <c r="C343" s="4">
        <v>3500</v>
      </c>
      <c r="D343" s="8">
        <v>44651</v>
      </c>
      <c r="E343" t="s">
        <v>56</v>
      </c>
      <c r="J343" s="3">
        <v>1</v>
      </c>
      <c r="K343" s="3"/>
      <c r="L343" s="3"/>
      <c r="M343" s="3"/>
      <c r="N343" s="3"/>
      <c r="O343">
        <f>+$C343*J343</f>
        <v>3500</v>
      </c>
      <c r="P343">
        <f>+$C343*K343</f>
        <v>0</v>
      </c>
      <c r="Q343">
        <f>+$C343*L343</f>
        <v>0</v>
      </c>
      <c r="R343">
        <f>+$C343*M343</f>
        <v>0</v>
      </c>
      <c r="S343">
        <f>+$C343*N343</f>
        <v>0</v>
      </c>
      <c r="T343" s="14">
        <f>+SUM(J343:N343)</f>
        <v>1</v>
      </c>
      <c r="V343" t="s">
        <v>1285</v>
      </c>
      <c r="W343" t="s">
        <v>34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">
      <c r="B344" t="s">
        <v>1487</v>
      </c>
      <c r="C344" s="4">
        <v>8000</v>
      </c>
      <c r="D344" s="8">
        <v>44651</v>
      </c>
      <c r="E344" t="s">
        <v>56</v>
      </c>
      <c r="F344" t="s">
        <v>61</v>
      </c>
      <c r="J344" s="3">
        <v>0.9</v>
      </c>
      <c r="K344" s="3">
        <v>0.1</v>
      </c>
      <c r="L344" s="3"/>
      <c r="M344" s="3"/>
      <c r="N344" s="3"/>
      <c r="O344">
        <f>+$C344*J344</f>
        <v>7200</v>
      </c>
      <c r="P344">
        <f>+$C344*K344</f>
        <v>800</v>
      </c>
      <c r="Q344">
        <f>+$C344*L344</f>
        <v>0</v>
      </c>
      <c r="R344">
        <f>+$C344*M344</f>
        <v>0</v>
      </c>
      <c r="S344">
        <f>+$C344*N344</f>
        <v>0</v>
      </c>
      <c r="T344" s="14">
        <f>+SUM(J344:N344)</f>
        <v>1</v>
      </c>
      <c r="V344" t="s">
        <v>1508</v>
      </c>
    </row>
    <row r="345" spans="1:30" x14ac:dyDescent="0.2">
      <c r="B345" t="s">
        <v>567</v>
      </c>
      <c r="C345" s="4">
        <v>8000</v>
      </c>
      <c r="D345" s="8">
        <v>44651</v>
      </c>
      <c r="E345" t="s">
        <v>1252</v>
      </c>
      <c r="F345" t="s">
        <v>61</v>
      </c>
      <c r="J345" s="3">
        <v>0.9</v>
      </c>
      <c r="K345" s="3">
        <v>0.1</v>
      </c>
      <c r="L345" s="3"/>
      <c r="M345" s="3"/>
      <c r="N345" s="3"/>
      <c r="O345">
        <f>+$C345*J345</f>
        <v>7200</v>
      </c>
      <c r="P345">
        <f>+$C345*K345</f>
        <v>800</v>
      </c>
      <c r="Q345">
        <f>+$C345*L345</f>
        <v>0</v>
      </c>
      <c r="R345">
        <f>+$C345*M345</f>
        <v>0</v>
      </c>
      <c r="S345">
        <f>+$C345*N345</f>
        <v>0</v>
      </c>
      <c r="T345" s="14">
        <f>+SUM(J345:N345)</f>
        <v>1</v>
      </c>
      <c r="V345" t="s">
        <v>1311</v>
      </c>
    </row>
    <row r="346" spans="1:30" x14ac:dyDescent="0.2">
      <c r="A346" s="6"/>
      <c r="B346" s="5" t="s">
        <v>1313</v>
      </c>
      <c r="C346" s="7">
        <v>1250</v>
      </c>
      <c r="D346" s="8">
        <v>44651</v>
      </c>
      <c r="E346" t="s">
        <v>56</v>
      </c>
      <c r="F346" s="5"/>
      <c r="G346" s="5"/>
      <c r="H346" s="5"/>
      <c r="I346" s="5"/>
      <c r="J346" s="9">
        <v>1</v>
      </c>
      <c r="K346" s="5"/>
      <c r="L346" s="5"/>
      <c r="M346" s="5"/>
      <c r="N346" s="5"/>
      <c r="O346">
        <f>+$C346*J346</f>
        <v>1250</v>
      </c>
      <c r="P346">
        <f>+$C346*K346</f>
        <v>0</v>
      </c>
      <c r="Q346">
        <f>+$C346*L346</f>
        <v>0</v>
      </c>
      <c r="R346">
        <f>+$C346*M346</f>
        <v>0</v>
      </c>
      <c r="S346">
        <f>+$C346*N346</f>
        <v>0</v>
      </c>
      <c r="T346" s="14">
        <f>+SUM(J346:N346)</f>
        <v>1</v>
      </c>
      <c r="U346" s="5"/>
      <c r="V346" s="5" t="s">
        <v>1314</v>
      </c>
      <c r="W346" s="5"/>
      <c r="X346" s="5"/>
      <c r="Y346" s="5"/>
      <c r="Z346" s="5"/>
      <c r="AA346" s="5"/>
      <c r="AB346" s="5"/>
      <c r="AC346" s="5"/>
      <c r="AD346" s="5"/>
    </row>
    <row r="347" spans="1:30" x14ac:dyDescent="0.2">
      <c r="A347" s="12"/>
      <c r="B347" s="5" t="s">
        <v>1339</v>
      </c>
      <c r="C347" s="7">
        <v>2000</v>
      </c>
      <c r="D347" s="8">
        <v>44651</v>
      </c>
      <c r="E347" s="5" t="s">
        <v>121</v>
      </c>
      <c r="F347" s="5"/>
      <c r="G347" s="5"/>
      <c r="H347" s="5"/>
      <c r="I347" s="5"/>
      <c r="J347" s="9">
        <v>1</v>
      </c>
      <c r="K347" s="5"/>
      <c r="L347" s="5"/>
      <c r="M347" s="5"/>
      <c r="N347" s="5"/>
      <c r="O347">
        <f>+$C347*J347</f>
        <v>2000</v>
      </c>
      <c r="P347">
        <f>+$C347*K347</f>
        <v>0</v>
      </c>
      <c r="Q347">
        <f>+$C347*L347</f>
        <v>0</v>
      </c>
      <c r="R347">
        <f>+$C347*M347</f>
        <v>0</v>
      </c>
      <c r="S347">
        <f>+$C347*N347</f>
        <v>0</v>
      </c>
      <c r="T347" s="14">
        <f>+SUM(J347:N347)</f>
        <v>1</v>
      </c>
      <c r="U347" s="5"/>
      <c r="V347" s="5" t="s">
        <v>1340</v>
      </c>
      <c r="W347" s="5"/>
      <c r="X347" s="5"/>
      <c r="Y347" s="5"/>
      <c r="Z347" s="5"/>
      <c r="AA347" s="5"/>
      <c r="AB347" s="5"/>
      <c r="AC347" s="5"/>
      <c r="AD347" s="5"/>
    </row>
    <row r="348" spans="1:30" x14ac:dyDescent="0.2">
      <c r="A348" s="6"/>
      <c r="B348" s="5" t="s">
        <v>602</v>
      </c>
      <c r="C348" s="7">
        <v>1800</v>
      </c>
      <c r="D348" s="8">
        <v>44654</v>
      </c>
      <c r="E348" t="s">
        <v>51</v>
      </c>
      <c r="F348" s="5"/>
      <c r="G348" s="5"/>
      <c r="H348" s="5"/>
      <c r="I348" s="5"/>
      <c r="J348" s="9">
        <v>1</v>
      </c>
      <c r="K348" s="9"/>
      <c r="L348" s="9"/>
      <c r="M348" s="9"/>
      <c r="N348" s="9"/>
      <c r="O348">
        <f>+$C348*J348</f>
        <v>1800</v>
      </c>
      <c r="P348">
        <f>+$C348*K348</f>
        <v>0</v>
      </c>
      <c r="Q348">
        <f>+$C348*L348</f>
        <v>0</v>
      </c>
      <c r="R348">
        <f>+$C348*M348</f>
        <v>0</v>
      </c>
      <c r="S348">
        <f>+$C348*N348</f>
        <v>0</v>
      </c>
      <c r="T348" s="14">
        <f>+SUM(J348:N348)</f>
        <v>1</v>
      </c>
      <c r="U348" s="5"/>
      <c r="V348" s="5" t="s">
        <v>1317</v>
      </c>
      <c r="W348" s="5"/>
      <c r="X348" s="5"/>
      <c r="Y348" s="5"/>
      <c r="Z348" s="5"/>
      <c r="AA348" s="5"/>
      <c r="AB348" s="5"/>
      <c r="AC348" s="5"/>
      <c r="AD348" s="5"/>
    </row>
    <row r="349" spans="1:30" x14ac:dyDescent="0.2">
      <c r="B349" t="s">
        <v>606</v>
      </c>
      <c r="C349" s="4">
        <v>8000</v>
      </c>
      <c r="D349" s="8">
        <v>44656</v>
      </c>
      <c r="E349" t="s">
        <v>1470</v>
      </c>
      <c r="F349" t="s">
        <v>121</v>
      </c>
      <c r="G349" t="s">
        <v>61</v>
      </c>
      <c r="J349" s="3">
        <v>0.7</v>
      </c>
      <c r="K349" s="3">
        <v>0.2</v>
      </c>
      <c r="L349" s="3">
        <v>0.1</v>
      </c>
      <c r="M349" s="3"/>
      <c r="N349" s="3"/>
      <c r="O349">
        <f>+$C349*J349</f>
        <v>5600</v>
      </c>
      <c r="P349">
        <f>+$C349*K349</f>
        <v>1600</v>
      </c>
      <c r="Q349">
        <f>+$C349*L349</f>
        <v>800</v>
      </c>
      <c r="R349">
        <f>+$C349*M349</f>
        <v>0</v>
      </c>
      <c r="S349">
        <f>+$C349*N349</f>
        <v>0</v>
      </c>
      <c r="T349" s="14">
        <f>+SUM(J349:N349)</f>
        <v>0.99999999999999989</v>
      </c>
      <c r="U349" t="s">
        <v>638</v>
      </c>
      <c r="V349" t="s">
        <v>1320</v>
      </c>
      <c r="W349" t="s">
        <v>34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">
      <c r="A350" s="10"/>
      <c r="B350" t="s">
        <v>1248</v>
      </c>
      <c r="C350" s="4">
        <v>6000</v>
      </c>
      <c r="D350" s="8">
        <v>44658</v>
      </c>
      <c r="E350" s="5" t="s">
        <v>121</v>
      </c>
      <c r="J350" s="11">
        <v>1</v>
      </c>
      <c r="O350">
        <f>+$C350*J350</f>
        <v>6000</v>
      </c>
      <c r="P350">
        <f>+$C350*K350</f>
        <v>0</v>
      </c>
      <c r="Q350">
        <f>+$C350*L350</f>
        <v>0</v>
      </c>
      <c r="R350">
        <f>+$C350*M350</f>
        <v>0</v>
      </c>
      <c r="S350">
        <f>+$C350*N350</f>
        <v>0</v>
      </c>
      <c r="T350" s="14">
        <f>+SUM(J350:N350)</f>
        <v>1</v>
      </c>
      <c r="V350" t="s">
        <v>1270</v>
      </c>
    </row>
    <row r="351" spans="1:30" x14ac:dyDescent="0.2">
      <c r="A351" s="10"/>
      <c r="B351" t="s">
        <v>1278</v>
      </c>
      <c r="C351" s="4">
        <v>2400</v>
      </c>
      <c r="D351" s="8">
        <v>44658</v>
      </c>
      <c r="E351" t="s">
        <v>51</v>
      </c>
      <c r="J351" s="11">
        <v>1</v>
      </c>
      <c r="K351" s="11"/>
      <c r="L351" s="11"/>
      <c r="O351">
        <f>+$C351*J351</f>
        <v>2400</v>
      </c>
      <c r="P351">
        <f>+$C351*K351</f>
        <v>0</v>
      </c>
      <c r="Q351">
        <f>+$C351*L351</f>
        <v>0</v>
      </c>
      <c r="R351">
        <f>+$C351*M351</f>
        <v>0</v>
      </c>
      <c r="S351">
        <f>+$C351*N351</f>
        <v>0</v>
      </c>
      <c r="T351" s="14">
        <f>+SUM(J351:N351)</f>
        <v>1</v>
      </c>
      <c r="V351" t="s">
        <v>1279</v>
      </c>
    </row>
    <row r="352" spans="1:30" x14ac:dyDescent="0.2">
      <c r="A352" s="10"/>
      <c r="B352" t="s">
        <v>1253</v>
      </c>
      <c r="C352" s="4">
        <v>5000</v>
      </c>
      <c r="D352" s="8">
        <v>44661</v>
      </c>
      <c r="E352" t="s">
        <v>51</v>
      </c>
      <c r="J352" s="9">
        <v>1</v>
      </c>
      <c r="O352">
        <f>+$C352*J352</f>
        <v>5000</v>
      </c>
      <c r="P352">
        <f>+$C352*K352</f>
        <v>0</v>
      </c>
      <c r="Q352">
        <f>+$C352*L352</f>
        <v>0</v>
      </c>
      <c r="R352">
        <f>+$C352*M352</f>
        <v>0</v>
      </c>
      <c r="S352">
        <f>+$C352*N352</f>
        <v>0</v>
      </c>
      <c r="T352" s="14">
        <f>+SUM(J352:N352)</f>
        <v>1</v>
      </c>
      <c r="V352" t="s">
        <v>1304</v>
      </c>
    </row>
    <row r="353" spans="1:30" x14ac:dyDescent="0.2">
      <c r="A353" s="6"/>
      <c r="B353" t="s">
        <v>1331</v>
      </c>
      <c r="C353" s="7">
        <v>2000</v>
      </c>
      <c r="D353" s="8">
        <v>44662</v>
      </c>
      <c r="E353" t="s">
        <v>51</v>
      </c>
      <c r="F353" s="5"/>
      <c r="G353" s="5"/>
      <c r="H353" s="5"/>
      <c r="I353" s="5"/>
      <c r="J353" s="9">
        <v>1</v>
      </c>
      <c r="K353" s="5"/>
      <c r="L353" s="5"/>
      <c r="M353" s="5"/>
      <c r="N353" s="5"/>
      <c r="O353">
        <f>+$C353*J353</f>
        <v>2000</v>
      </c>
      <c r="P353">
        <f>+$C353*K353</f>
        <v>0</v>
      </c>
      <c r="Q353">
        <f>+$C353*L353</f>
        <v>0</v>
      </c>
      <c r="R353">
        <f>+$C353*M353</f>
        <v>0</v>
      </c>
      <c r="S353">
        <f>+$C353*N353</f>
        <v>0</v>
      </c>
      <c r="T353" s="14">
        <f>+SUM(J353:N353)</f>
        <v>1</v>
      </c>
      <c r="U353" s="5"/>
      <c r="V353" s="5" t="s">
        <v>1333</v>
      </c>
      <c r="W353" s="5"/>
      <c r="X353" s="5"/>
      <c r="Y353" s="5"/>
      <c r="Z353" s="5"/>
      <c r="AA353" s="5"/>
      <c r="AB353" s="5"/>
      <c r="AC353" s="5"/>
      <c r="AD353" s="5"/>
    </row>
    <row r="354" spans="1:30" x14ac:dyDescent="0.2">
      <c r="A354" s="6"/>
      <c r="B354" s="5" t="s">
        <v>1313</v>
      </c>
      <c r="C354" s="7">
        <v>4000</v>
      </c>
      <c r="D354" s="8">
        <v>44664</v>
      </c>
      <c r="E354" t="s">
        <v>56</v>
      </c>
      <c r="F354" s="5"/>
      <c r="G354" s="5"/>
      <c r="H354" s="5"/>
      <c r="I354" s="5"/>
      <c r="J354" s="9">
        <v>1</v>
      </c>
      <c r="K354" s="5"/>
      <c r="L354" s="5"/>
      <c r="M354" s="5"/>
      <c r="N354" s="5"/>
      <c r="O354">
        <f>+$C354*J354</f>
        <v>4000</v>
      </c>
      <c r="P354">
        <f>+$C354*K354</f>
        <v>0</v>
      </c>
      <c r="Q354">
        <f>+$C354*L354</f>
        <v>0</v>
      </c>
      <c r="R354">
        <f>+$C354*M354</f>
        <v>0</v>
      </c>
      <c r="S354">
        <f>+$C354*N354</f>
        <v>0</v>
      </c>
      <c r="T354" s="14">
        <f>+SUM(J354:N354)</f>
        <v>1</v>
      </c>
      <c r="U354" s="5"/>
      <c r="V354" t="s">
        <v>1315</v>
      </c>
      <c r="W354" s="5"/>
      <c r="X354" s="5"/>
      <c r="Y354" s="5"/>
      <c r="Z354" s="5"/>
      <c r="AA354" s="5"/>
      <c r="AB354" s="5"/>
      <c r="AC354" s="5"/>
      <c r="AD354" s="5"/>
    </row>
    <row r="355" spans="1:30" x14ac:dyDescent="0.2">
      <c r="A355" s="6"/>
      <c r="B355" s="5" t="s">
        <v>1290</v>
      </c>
      <c r="C355" s="7">
        <v>750</v>
      </c>
      <c r="D355" s="8">
        <v>44666</v>
      </c>
      <c r="E355" t="s">
        <v>56</v>
      </c>
      <c r="F355" s="5"/>
      <c r="G355" s="5"/>
      <c r="H355" s="5"/>
      <c r="I355" s="5"/>
      <c r="J355" s="9">
        <v>1</v>
      </c>
      <c r="K355" s="5"/>
      <c r="L355" s="5"/>
      <c r="M355" s="5"/>
      <c r="N355" s="5"/>
      <c r="O355">
        <f>+$C355*J355</f>
        <v>750</v>
      </c>
      <c r="P355">
        <f>+$C355*K355</f>
        <v>0</v>
      </c>
      <c r="Q355">
        <f>+$C355*L355</f>
        <v>0</v>
      </c>
      <c r="R355">
        <f>+$C355*M355</f>
        <v>0</v>
      </c>
      <c r="S355">
        <f>+$C355*N355</f>
        <v>0</v>
      </c>
      <c r="T355" s="14">
        <f>+SUM(J355:N355)</f>
        <v>1</v>
      </c>
      <c r="U355" s="5"/>
      <c r="V355" s="5" t="s">
        <v>1291</v>
      </c>
      <c r="W355" s="5"/>
      <c r="X355" s="5"/>
      <c r="Y355" s="5"/>
      <c r="Z355" s="5"/>
      <c r="AA355" s="5"/>
      <c r="AB355" s="5"/>
      <c r="AC355" s="5"/>
      <c r="AD355" s="5"/>
    </row>
    <row r="356" spans="1:30" x14ac:dyDescent="0.2">
      <c r="B356" s="5" t="s">
        <v>1298</v>
      </c>
      <c r="C356" s="4">
        <v>1920</v>
      </c>
      <c r="D356" s="8">
        <v>44666</v>
      </c>
      <c r="E356" t="s">
        <v>56</v>
      </c>
      <c r="J356" s="3">
        <v>1</v>
      </c>
      <c r="K356" s="3"/>
      <c r="L356" s="3"/>
      <c r="M356" s="3"/>
      <c r="N356" s="3"/>
      <c r="O356">
        <f>+$C356*J356</f>
        <v>1920</v>
      </c>
      <c r="P356">
        <f>+$C356*K356</f>
        <v>0</v>
      </c>
      <c r="Q356">
        <f>+$C356*L356</f>
        <v>0</v>
      </c>
      <c r="R356">
        <f>+$C356*M356</f>
        <v>0</v>
      </c>
      <c r="S356">
        <f>+$C356*N356</f>
        <v>0</v>
      </c>
      <c r="T356" s="14">
        <f>+SUM(J356:N356)</f>
        <v>1</v>
      </c>
      <c r="V356" s="16" t="s">
        <v>1301</v>
      </c>
    </row>
    <row r="357" spans="1:30" x14ac:dyDescent="0.2">
      <c r="B357" t="s">
        <v>670</v>
      </c>
      <c r="C357" s="4">
        <v>8000</v>
      </c>
      <c r="D357" s="8">
        <v>44668</v>
      </c>
      <c r="E357" t="s">
        <v>51</v>
      </c>
      <c r="F357" t="s">
        <v>61</v>
      </c>
      <c r="J357" s="3">
        <v>0.9</v>
      </c>
      <c r="K357" s="3">
        <v>0.1</v>
      </c>
      <c r="L357" s="3"/>
      <c r="M357" s="3"/>
      <c r="N357" s="3"/>
      <c r="O357">
        <f>+$C357*J357</f>
        <v>7200</v>
      </c>
      <c r="P357">
        <f>+$C357*K357</f>
        <v>800</v>
      </c>
      <c r="Q357">
        <f>+$C357*L357</f>
        <v>0</v>
      </c>
      <c r="R357">
        <f>+$C357*M357</f>
        <v>0</v>
      </c>
      <c r="S357">
        <f>+$C357*N357</f>
        <v>0</v>
      </c>
      <c r="T357" s="14">
        <f>+SUM(J357:N357)</f>
        <v>1</v>
      </c>
      <c r="V357" t="s">
        <v>1325</v>
      </c>
    </row>
    <row r="358" spans="1:30" x14ac:dyDescent="0.2">
      <c r="B358" t="s">
        <v>1453</v>
      </c>
      <c r="C358" s="4">
        <v>9000</v>
      </c>
      <c r="D358" s="8">
        <v>44669</v>
      </c>
      <c r="E358" t="s">
        <v>61</v>
      </c>
      <c r="F358" t="s">
        <v>208</v>
      </c>
      <c r="G358" t="s">
        <v>1252</v>
      </c>
      <c r="J358" s="3">
        <v>0.4</v>
      </c>
      <c r="K358" s="3">
        <v>0.5</v>
      </c>
      <c r="L358" s="3">
        <v>0.1</v>
      </c>
      <c r="M358" s="3"/>
      <c r="N358" s="3"/>
      <c r="O358">
        <f>+$C358*J358</f>
        <v>3600</v>
      </c>
      <c r="P358">
        <f>+$C358*K358</f>
        <v>4500</v>
      </c>
      <c r="Q358">
        <f>+$C358*L358</f>
        <v>900</v>
      </c>
      <c r="R358">
        <f>+$C358*M358</f>
        <v>0</v>
      </c>
      <c r="S358">
        <f>+$C358*N358</f>
        <v>0</v>
      </c>
      <c r="T358" s="14">
        <f>+SUM(J358:N358)</f>
        <v>1</v>
      </c>
      <c r="V358" t="s">
        <v>1282</v>
      </c>
      <c r="W358" t="s">
        <v>34</v>
      </c>
      <c r="Z358">
        <v>0</v>
      </c>
      <c r="AA358">
        <v>0</v>
      </c>
      <c r="AB358">
        <v>0</v>
      </c>
      <c r="AC358">
        <v>0</v>
      </c>
      <c r="AD358">
        <v>0</v>
      </c>
    </row>
    <row r="359" spans="1:30" x14ac:dyDescent="0.2">
      <c r="B359" t="s">
        <v>1341</v>
      </c>
      <c r="C359" s="4">
        <v>875</v>
      </c>
      <c r="D359" s="8">
        <v>44669</v>
      </c>
      <c r="E359" t="s">
        <v>56</v>
      </c>
      <c r="J359" s="3">
        <v>1</v>
      </c>
      <c r="K359" s="3"/>
      <c r="L359" s="3"/>
      <c r="M359" s="3"/>
      <c r="N359" s="3"/>
      <c r="O359">
        <f>+$C359*J359</f>
        <v>875</v>
      </c>
      <c r="P359">
        <f>+$C359*K359</f>
        <v>0</v>
      </c>
      <c r="Q359">
        <f>+$C359*L359</f>
        <v>0</v>
      </c>
      <c r="R359">
        <f>+$C359*M359</f>
        <v>0</v>
      </c>
      <c r="S359">
        <f>+$C359*N359</f>
        <v>0</v>
      </c>
      <c r="T359" s="14">
        <f>+SUM(J359:N359)</f>
        <v>1</v>
      </c>
      <c r="V359" t="s">
        <v>1342</v>
      </c>
    </row>
    <row r="360" spans="1:30" x14ac:dyDescent="0.2">
      <c r="B360" t="s">
        <v>1292</v>
      </c>
      <c r="C360" s="4">
        <v>1050</v>
      </c>
      <c r="D360" s="8">
        <v>44677</v>
      </c>
      <c r="E360" t="s">
        <v>56</v>
      </c>
      <c r="J360" s="3">
        <v>1</v>
      </c>
      <c r="K360" s="3"/>
      <c r="L360" s="3"/>
      <c r="M360" s="3"/>
      <c r="N360" s="3"/>
      <c r="O360">
        <f>+$C360*J360</f>
        <v>1050</v>
      </c>
      <c r="P360">
        <f>+$C360*K360</f>
        <v>0</v>
      </c>
      <c r="Q360">
        <f>+$C360*L360</f>
        <v>0</v>
      </c>
      <c r="R360">
        <f>+$C360*M360</f>
        <v>0</v>
      </c>
      <c r="S360">
        <f>+$C360*N360</f>
        <v>0</v>
      </c>
      <c r="T360" s="14">
        <f>+SUM(J360:N360)</f>
        <v>1</v>
      </c>
      <c r="V360" t="s">
        <v>1293</v>
      </c>
    </row>
    <row r="361" spans="1:30" x14ac:dyDescent="0.2">
      <c r="A361" s="10"/>
      <c r="B361" t="s">
        <v>1249</v>
      </c>
      <c r="C361" s="4">
        <v>2000</v>
      </c>
      <c r="D361" s="8">
        <v>44679</v>
      </c>
      <c r="E361" t="s">
        <v>1252</v>
      </c>
      <c r="J361" s="11">
        <v>1</v>
      </c>
      <c r="O361">
        <f>+$C361*J361</f>
        <v>2000</v>
      </c>
      <c r="P361">
        <f>+$C361*K361</f>
        <v>0</v>
      </c>
      <c r="Q361">
        <f>+$C361*L361</f>
        <v>0</v>
      </c>
      <c r="R361">
        <f>+$C361*M361</f>
        <v>0</v>
      </c>
      <c r="S361">
        <f>+$C361*N361</f>
        <v>0</v>
      </c>
      <c r="T361" s="14">
        <f>+SUM(J361:N361)</f>
        <v>1</v>
      </c>
      <c r="V361" t="s">
        <v>1263</v>
      </c>
    </row>
    <row r="362" spans="1:30" x14ac:dyDescent="0.2">
      <c r="B362" s="5" t="s">
        <v>1255</v>
      </c>
      <c r="C362" s="4">
        <v>9000</v>
      </c>
      <c r="D362" s="8">
        <v>44681</v>
      </c>
      <c r="E362" s="5" t="s">
        <v>121</v>
      </c>
      <c r="F362" s="5" t="s">
        <v>1252</v>
      </c>
      <c r="G362" t="s">
        <v>61</v>
      </c>
      <c r="H362" t="s">
        <v>56</v>
      </c>
      <c r="J362" s="3">
        <v>0.7</v>
      </c>
      <c r="K362" s="3">
        <v>0.05</v>
      </c>
      <c r="L362" s="3">
        <v>0.1</v>
      </c>
      <c r="M362" s="3">
        <v>0.15</v>
      </c>
      <c r="N362" s="3"/>
      <c r="O362">
        <f>+$C362*J362</f>
        <v>6300</v>
      </c>
      <c r="P362">
        <f>+$C362*K362</f>
        <v>450</v>
      </c>
      <c r="Q362">
        <f>+$C362*L362</f>
        <v>900</v>
      </c>
      <c r="R362">
        <f>+$C362*M362</f>
        <v>1350</v>
      </c>
      <c r="S362">
        <f>+$C362*N362</f>
        <v>0</v>
      </c>
      <c r="T362" s="14">
        <f>+SUM(J362:N362)</f>
        <v>1</v>
      </c>
      <c r="V362" t="s">
        <v>1258</v>
      </c>
      <c r="W362" t="s">
        <v>34</v>
      </c>
      <c r="Z362">
        <v>0</v>
      </c>
      <c r="AA362">
        <v>0</v>
      </c>
      <c r="AB362">
        <v>0</v>
      </c>
      <c r="AC362">
        <v>0</v>
      </c>
      <c r="AD362">
        <v>0</v>
      </c>
    </row>
    <row r="363" spans="1:30" x14ac:dyDescent="0.2">
      <c r="A363" s="10"/>
      <c r="B363" t="s">
        <v>30</v>
      </c>
      <c r="C363" s="4">
        <v>7000</v>
      </c>
      <c r="D363" s="8">
        <v>44681</v>
      </c>
      <c r="E363" t="s">
        <v>56</v>
      </c>
      <c r="F363" t="s">
        <v>51</v>
      </c>
      <c r="J363" s="11">
        <v>0.8</v>
      </c>
      <c r="K363" s="11">
        <v>0.2</v>
      </c>
      <c r="L363" s="11"/>
      <c r="O363">
        <f>+$C363*J363</f>
        <v>5600</v>
      </c>
      <c r="P363">
        <f>+$C363*K363</f>
        <v>1400</v>
      </c>
      <c r="Q363">
        <f>+$C363*L363</f>
        <v>0</v>
      </c>
      <c r="R363">
        <f>+$C363*M363</f>
        <v>0</v>
      </c>
      <c r="S363">
        <f>+$C363*N363</f>
        <v>0</v>
      </c>
      <c r="T363" s="14">
        <f>+SUM(J363:N363)</f>
        <v>1</v>
      </c>
      <c r="V363" t="s">
        <v>1504</v>
      </c>
    </row>
    <row r="364" spans="1:30" x14ac:dyDescent="0.2">
      <c r="A364" s="10"/>
      <c r="B364" t="s">
        <v>1250</v>
      </c>
      <c r="C364" s="4">
        <v>6000</v>
      </c>
      <c r="D364" s="8">
        <v>44681</v>
      </c>
      <c r="E364" t="s">
        <v>51</v>
      </c>
      <c r="F364" t="s">
        <v>61</v>
      </c>
      <c r="G364" s="5" t="s">
        <v>98</v>
      </c>
      <c r="J364" s="11">
        <v>0.8</v>
      </c>
      <c r="K364" s="11">
        <v>0.1</v>
      </c>
      <c r="L364" s="11">
        <v>0.1</v>
      </c>
      <c r="O364">
        <f>+$C364*J364</f>
        <v>4800</v>
      </c>
      <c r="P364">
        <f>+$C364*K364</f>
        <v>600</v>
      </c>
      <c r="Q364">
        <f>+$C364*L364</f>
        <v>600</v>
      </c>
      <c r="R364">
        <f>+$C364*M364</f>
        <v>0</v>
      </c>
      <c r="S364">
        <f>+$C364*N364</f>
        <v>0</v>
      </c>
      <c r="T364" s="14">
        <f>+SUM(J364:N364)</f>
        <v>1</v>
      </c>
      <c r="V364" t="s">
        <v>1475</v>
      </c>
    </row>
    <row r="365" spans="1:30" x14ac:dyDescent="0.2">
      <c r="A365" s="6"/>
      <c r="B365" s="5" t="s">
        <v>1251</v>
      </c>
      <c r="C365" s="7">
        <v>8100</v>
      </c>
      <c r="D365" s="8">
        <v>44681</v>
      </c>
      <c r="E365" t="s">
        <v>61</v>
      </c>
      <c r="F365" t="s">
        <v>121</v>
      </c>
      <c r="G365" t="s">
        <v>1252</v>
      </c>
      <c r="H365" t="s">
        <v>56</v>
      </c>
      <c r="I365" t="s">
        <v>51</v>
      </c>
      <c r="J365" s="15">
        <v>0.5</v>
      </c>
      <c r="K365" s="15">
        <v>0.2</v>
      </c>
      <c r="L365" s="15">
        <v>0.1</v>
      </c>
      <c r="M365" s="15">
        <v>0.1</v>
      </c>
      <c r="N365" s="15">
        <v>0.1</v>
      </c>
      <c r="O365">
        <f>+$C365*J365</f>
        <v>4050</v>
      </c>
      <c r="P365">
        <f>+$C365*K365</f>
        <v>1620</v>
      </c>
      <c r="Q365">
        <f>+$C365*L365</f>
        <v>810</v>
      </c>
      <c r="R365">
        <f>+$C365*M365</f>
        <v>810</v>
      </c>
      <c r="S365">
        <f>+$C365*N365</f>
        <v>810</v>
      </c>
      <c r="T365" s="14">
        <f>+SUM(J365:N365)</f>
        <v>0.99999999999999989</v>
      </c>
      <c r="U365" s="5"/>
      <c r="V365" s="5" t="s">
        <v>1277</v>
      </c>
      <c r="W365" s="5"/>
      <c r="X365" s="5"/>
      <c r="Y365" s="5"/>
      <c r="Z365" s="5"/>
      <c r="AA365" s="5"/>
      <c r="AB365" s="5"/>
      <c r="AC365" s="5"/>
      <c r="AD365" s="5"/>
    </row>
    <row r="366" spans="1:30" x14ac:dyDescent="0.2">
      <c r="B366" t="s">
        <v>296</v>
      </c>
      <c r="C366" s="4">
        <v>7000</v>
      </c>
      <c r="D366" s="8">
        <v>44681</v>
      </c>
      <c r="E366" t="s">
        <v>56</v>
      </c>
      <c r="J366" s="3">
        <v>1</v>
      </c>
      <c r="K366" s="3"/>
      <c r="L366" s="3"/>
      <c r="M366" s="3"/>
      <c r="N366" s="3"/>
      <c r="O366">
        <f>+$C366*J366</f>
        <v>7000</v>
      </c>
      <c r="P366">
        <f>+$C366*K366</f>
        <v>0</v>
      </c>
      <c r="Q366">
        <f>+$C366*L366</f>
        <v>0</v>
      </c>
      <c r="R366">
        <f>+$C366*M366</f>
        <v>0</v>
      </c>
      <c r="S366">
        <f>+$C366*N366</f>
        <v>0</v>
      </c>
      <c r="T366" s="14">
        <f>+SUM(J366:N366)</f>
        <v>1</v>
      </c>
      <c r="V366" t="s">
        <v>1286</v>
      </c>
      <c r="W366" t="s">
        <v>34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">
      <c r="B367" t="s">
        <v>1487</v>
      </c>
      <c r="C367" s="4">
        <v>8000</v>
      </c>
      <c r="D367" s="8">
        <v>44681</v>
      </c>
      <c r="E367" t="s">
        <v>56</v>
      </c>
      <c r="F367" t="s">
        <v>61</v>
      </c>
      <c r="J367" s="3">
        <v>0.9</v>
      </c>
      <c r="K367" s="3">
        <v>0.1</v>
      </c>
      <c r="L367" s="3"/>
      <c r="M367" s="3"/>
      <c r="N367" s="3"/>
      <c r="O367">
        <f>+$C367*J367</f>
        <v>7200</v>
      </c>
      <c r="P367">
        <f>+$C367*K367</f>
        <v>800</v>
      </c>
      <c r="Q367">
        <f>+$C367*L367</f>
        <v>0</v>
      </c>
      <c r="R367">
        <f>+$C367*M367</f>
        <v>0</v>
      </c>
      <c r="S367">
        <f>+$C367*N367</f>
        <v>0</v>
      </c>
      <c r="T367" s="14">
        <f>+SUM(J367:N367)</f>
        <v>1</v>
      </c>
      <c r="V367" t="s">
        <v>1338</v>
      </c>
    </row>
    <row r="368" spans="1:30" x14ac:dyDescent="0.2">
      <c r="B368" t="s">
        <v>1294</v>
      </c>
      <c r="C368" s="4">
        <v>4320</v>
      </c>
      <c r="D368" s="8">
        <v>44681</v>
      </c>
      <c r="E368" s="5" t="s">
        <v>121</v>
      </c>
      <c r="F368" t="s">
        <v>61</v>
      </c>
      <c r="J368" s="3">
        <v>0.9</v>
      </c>
      <c r="K368" s="3">
        <v>0.1</v>
      </c>
      <c r="L368" s="3"/>
      <c r="M368" s="3"/>
      <c r="N368" s="3"/>
      <c r="O368">
        <f>+$C368*J368</f>
        <v>3888</v>
      </c>
      <c r="P368">
        <f>+$C368*K368</f>
        <v>432</v>
      </c>
      <c r="Q368">
        <f>+$C368*L368</f>
        <v>0</v>
      </c>
      <c r="R368">
        <f>+$C368*M368</f>
        <v>0</v>
      </c>
      <c r="S368">
        <f>+$C368*N368</f>
        <v>0</v>
      </c>
      <c r="T368" s="14">
        <f>+SUM(J368:N368)</f>
        <v>1</v>
      </c>
      <c r="V368" t="s">
        <v>1295</v>
      </c>
    </row>
    <row r="369" spans="1:30" x14ac:dyDescent="0.2">
      <c r="B369" t="s">
        <v>536</v>
      </c>
      <c r="C369" s="4">
        <v>5600</v>
      </c>
      <c r="D369" s="8">
        <v>44681</v>
      </c>
      <c r="E369" t="s">
        <v>51</v>
      </c>
      <c r="F369" t="s">
        <v>61</v>
      </c>
      <c r="J369" s="3">
        <v>0.9</v>
      </c>
      <c r="K369" s="3">
        <v>0.1</v>
      </c>
      <c r="L369" s="3"/>
      <c r="M369" s="3"/>
      <c r="N369" s="3"/>
      <c r="O369">
        <f>+$C369*J369</f>
        <v>5040</v>
      </c>
      <c r="P369">
        <f>+$C369*K369</f>
        <v>560</v>
      </c>
      <c r="Q369">
        <f>+$C369*L369</f>
        <v>0</v>
      </c>
      <c r="R369">
        <f>+$C369*M369</f>
        <v>0</v>
      </c>
      <c r="S369">
        <f>+$C369*N369</f>
        <v>0</v>
      </c>
      <c r="T369" s="14">
        <f>+SUM(J369:N369)</f>
        <v>1</v>
      </c>
      <c r="V369" t="s">
        <v>1310</v>
      </c>
    </row>
    <row r="370" spans="1:30" x14ac:dyDescent="0.2">
      <c r="A370" s="10"/>
      <c r="B370" t="s">
        <v>567</v>
      </c>
      <c r="C370" s="4">
        <v>8000</v>
      </c>
      <c r="D370" s="8">
        <v>44681</v>
      </c>
      <c r="E370" t="s">
        <v>1252</v>
      </c>
      <c r="F370" t="s">
        <v>61</v>
      </c>
      <c r="J370" s="11">
        <v>0.9</v>
      </c>
      <c r="K370" s="11">
        <v>0.1</v>
      </c>
      <c r="L370" s="11"/>
      <c r="O370">
        <f>+$C370*J370</f>
        <v>7200</v>
      </c>
      <c r="P370">
        <f>+$C370*K370</f>
        <v>800</v>
      </c>
      <c r="Q370">
        <f>+$C370*L370</f>
        <v>0</v>
      </c>
      <c r="R370">
        <f>+$C370*M370</f>
        <v>0</v>
      </c>
      <c r="S370">
        <f>+$C370*N370</f>
        <v>0</v>
      </c>
      <c r="T370" s="14">
        <f>+SUM(J370:N370)</f>
        <v>1</v>
      </c>
      <c r="V370" t="s">
        <v>1312</v>
      </c>
    </row>
    <row r="371" spans="1:30" x14ac:dyDescent="0.2">
      <c r="A371" s="6"/>
      <c r="B371" s="5" t="s">
        <v>606</v>
      </c>
      <c r="C371" s="7">
        <v>8000</v>
      </c>
      <c r="D371" s="8">
        <v>44681</v>
      </c>
      <c r="E371" t="s">
        <v>1470</v>
      </c>
      <c r="F371" t="s">
        <v>121</v>
      </c>
      <c r="G371" t="s">
        <v>61</v>
      </c>
      <c r="H371" s="5"/>
      <c r="I371" s="5"/>
      <c r="J371" s="9">
        <v>0.7</v>
      </c>
      <c r="K371" s="9">
        <v>0.2</v>
      </c>
      <c r="L371" s="9">
        <v>0.1</v>
      </c>
      <c r="M371" s="9"/>
      <c r="N371" s="9"/>
      <c r="O371">
        <f>+$C371*J371</f>
        <v>5600</v>
      </c>
      <c r="P371">
        <f>+$C371*K371</f>
        <v>1600</v>
      </c>
      <c r="Q371">
        <f>+$C371*L371</f>
        <v>800</v>
      </c>
      <c r="R371">
        <f>+$C371*M371</f>
        <v>0</v>
      </c>
      <c r="S371">
        <f>+$C371*N371</f>
        <v>0</v>
      </c>
      <c r="T371" s="14">
        <f>+SUM(J371:N371)</f>
        <v>0.99999999999999989</v>
      </c>
      <c r="U371" s="5"/>
      <c r="V371" s="5" t="s">
        <v>1321</v>
      </c>
      <c r="W371" s="5"/>
      <c r="X371" s="5"/>
      <c r="Y371" s="5"/>
      <c r="Z371" s="5"/>
      <c r="AA371" s="5"/>
      <c r="AB371" s="5"/>
      <c r="AC371" s="5"/>
      <c r="AD371" s="5"/>
    </row>
    <row r="372" spans="1:30" x14ac:dyDescent="0.2">
      <c r="A372" s="6"/>
      <c r="B372" t="s">
        <v>1455</v>
      </c>
      <c r="C372" s="7">
        <v>8100</v>
      </c>
      <c r="D372" s="8">
        <v>44681</v>
      </c>
      <c r="E372" t="s">
        <v>1470</v>
      </c>
      <c r="F372" t="s">
        <v>50</v>
      </c>
      <c r="G372" s="5" t="s">
        <v>121</v>
      </c>
      <c r="H372" t="s">
        <v>61</v>
      </c>
      <c r="I372" t="s">
        <v>98</v>
      </c>
      <c r="J372" s="9">
        <v>0.6</v>
      </c>
      <c r="K372" s="9">
        <v>0.15</v>
      </c>
      <c r="L372" s="9">
        <v>0.1</v>
      </c>
      <c r="M372" s="9">
        <v>0.1</v>
      </c>
      <c r="N372" s="9">
        <v>0.05</v>
      </c>
      <c r="O372">
        <f>+$C372*J372</f>
        <v>4860</v>
      </c>
      <c r="P372">
        <f>+$C372*K372</f>
        <v>1215</v>
      </c>
      <c r="Q372">
        <f>+$C372*L372</f>
        <v>810</v>
      </c>
      <c r="R372">
        <f>+$C372*M372</f>
        <v>810</v>
      </c>
      <c r="S372">
        <f>+$C372*N372</f>
        <v>405</v>
      </c>
      <c r="T372" s="14">
        <f>+SUM(J372:N372)</f>
        <v>1</v>
      </c>
      <c r="U372" s="5"/>
      <c r="V372" s="5" t="s">
        <v>1329</v>
      </c>
      <c r="W372" s="5"/>
      <c r="X372" s="5"/>
      <c r="Y372" s="5"/>
      <c r="Z372" s="5"/>
      <c r="AA372" s="5"/>
      <c r="AB372" s="5"/>
      <c r="AC372" s="5"/>
      <c r="AD372" s="5"/>
    </row>
    <row r="373" spans="1:30" x14ac:dyDescent="0.2">
      <c r="A373" s="12"/>
      <c r="B373" s="5" t="s">
        <v>1339</v>
      </c>
      <c r="C373" s="7">
        <v>5000</v>
      </c>
      <c r="D373" s="8">
        <v>44681</v>
      </c>
      <c r="E373" s="5" t="s">
        <v>121</v>
      </c>
      <c r="F373" s="5"/>
      <c r="G373" s="5"/>
      <c r="H373" s="5"/>
      <c r="I373" s="5"/>
      <c r="J373" s="9">
        <v>1</v>
      </c>
      <c r="K373" s="5"/>
      <c r="L373" s="5"/>
      <c r="M373" s="5"/>
      <c r="N373" s="5"/>
      <c r="O373">
        <f>+$C373*J373</f>
        <v>5000</v>
      </c>
      <c r="P373">
        <f>+$C373*K373</f>
        <v>0</v>
      </c>
      <c r="Q373">
        <f>+$C373*L373</f>
        <v>0</v>
      </c>
      <c r="R373">
        <f>+$C373*M373</f>
        <v>0</v>
      </c>
      <c r="S373">
        <f>+$C373*N373</f>
        <v>0</v>
      </c>
      <c r="T373" s="14">
        <f>+SUM(J373:N373)</f>
        <v>1</v>
      </c>
      <c r="U373" s="5"/>
      <c r="V373" s="5" t="s">
        <v>1492</v>
      </c>
      <c r="W373" s="5"/>
      <c r="X373" s="5"/>
      <c r="Y373" s="5"/>
      <c r="Z373" s="5"/>
      <c r="AA373" s="5"/>
      <c r="AB373" s="5"/>
      <c r="AC373" s="5"/>
      <c r="AD373" s="5"/>
    </row>
    <row r="374" spans="1:30" x14ac:dyDescent="0.2">
      <c r="A374" t="s">
        <v>1345</v>
      </c>
      <c r="B374" t="s">
        <v>825</v>
      </c>
      <c r="C374" s="4">
        <v>9000</v>
      </c>
      <c r="D374" s="8">
        <v>44681</v>
      </c>
      <c r="E374" t="s">
        <v>56</v>
      </c>
      <c r="F374" t="s">
        <v>121</v>
      </c>
      <c r="J374" s="3">
        <v>0.85</v>
      </c>
      <c r="K374" s="3">
        <v>0.15</v>
      </c>
      <c r="L374" s="3"/>
      <c r="M374" s="3"/>
      <c r="N374" s="3"/>
      <c r="O374">
        <f>+$C374*J374</f>
        <v>7650</v>
      </c>
      <c r="P374">
        <f>+$C374*K374</f>
        <v>1350</v>
      </c>
      <c r="Q374">
        <f>+$C374*L374</f>
        <v>0</v>
      </c>
      <c r="R374">
        <f>+$C374*M374</f>
        <v>0</v>
      </c>
      <c r="S374">
        <f>+$C374*N374</f>
        <v>0</v>
      </c>
      <c r="T374" s="14">
        <f>+SUM(J374:N374)</f>
        <v>1</v>
      </c>
      <c r="V374" t="s">
        <v>1346</v>
      </c>
      <c r="W374" t="s">
        <v>34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">
      <c r="A375" s="6"/>
      <c r="B375" s="5" t="s">
        <v>602</v>
      </c>
      <c r="C375" s="7">
        <v>6000</v>
      </c>
      <c r="D375" s="8">
        <v>44685</v>
      </c>
      <c r="E375" t="s">
        <v>51</v>
      </c>
      <c r="F375" s="5"/>
      <c r="G375" s="5"/>
      <c r="H375" s="5"/>
      <c r="I375" s="5"/>
      <c r="J375" s="9">
        <v>1</v>
      </c>
      <c r="K375" s="9"/>
      <c r="L375" s="9"/>
      <c r="M375" s="9"/>
      <c r="N375" s="9"/>
      <c r="O375">
        <f>+$C375*J375</f>
        <v>6000</v>
      </c>
      <c r="P375">
        <f>+$C375*K375</f>
        <v>0</v>
      </c>
      <c r="Q375">
        <f>+$C375*L375</f>
        <v>0</v>
      </c>
      <c r="R375">
        <f>+$C375*M375</f>
        <v>0</v>
      </c>
      <c r="S375">
        <f>+$C375*N375</f>
        <v>0</v>
      </c>
      <c r="T375" s="14">
        <f>+SUM(J375:N375)</f>
        <v>1</v>
      </c>
      <c r="U375" s="5"/>
      <c r="V375" t="s">
        <v>1318</v>
      </c>
      <c r="W375" s="5"/>
      <c r="X375" s="5"/>
      <c r="Y375" s="5"/>
      <c r="Z375" s="5"/>
      <c r="AA375" s="5"/>
      <c r="AB375" s="5"/>
      <c r="AC375" s="5"/>
      <c r="AD375" s="5"/>
    </row>
    <row r="376" spans="1:30" x14ac:dyDescent="0.2">
      <c r="A376" s="10"/>
      <c r="B376" t="s">
        <v>1248</v>
      </c>
      <c r="C376" s="4">
        <v>6000</v>
      </c>
      <c r="D376" s="8">
        <v>44688</v>
      </c>
      <c r="E376" s="5" t="s">
        <v>121</v>
      </c>
      <c r="J376" s="11">
        <v>1</v>
      </c>
      <c r="O376">
        <f>+$C376*J376</f>
        <v>6000</v>
      </c>
      <c r="P376">
        <f>+$C376*K376</f>
        <v>0</v>
      </c>
      <c r="Q376">
        <f>+$C376*L376</f>
        <v>0</v>
      </c>
      <c r="R376">
        <f>+$C376*M376</f>
        <v>0</v>
      </c>
      <c r="S376">
        <f>+$C376*N376</f>
        <v>0</v>
      </c>
      <c r="T376" s="14">
        <f>+SUM(J376:N376)</f>
        <v>1</v>
      </c>
      <c r="V376" t="s">
        <v>1271</v>
      </c>
    </row>
    <row r="377" spans="1:30" x14ac:dyDescent="0.2">
      <c r="A377" s="6"/>
      <c r="B377" s="5" t="s">
        <v>1278</v>
      </c>
      <c r="C377" s="7">
        <v>2400</v>
      </c>
      <c r="D377" s="8">
        <v>44690</v>
      </c>
      <c r="E377" t="s">
        <v>51</v>
      </c>
      <c r="F377" s="5"/>
      <c r="G377" s="5"/>
      <c r="H377" s="5"/>
      <c r="I377" s="5"/>
      <c r="J377" s="9">
        <v>1</v>
      </c>
      <c r="K377" s="9"/>
      <c r="L377" s="9"/>
      <c r="M377" s="5"/>
      <c r="N377" s="5"/>
      <c r="O377">
        <f>+$C377*J377</f>
        <v>2400</v>
      </c>
      <c r="P377">
        <f>+$C377*K377</f>
        <v>0</v>
      </c>
      <c r="Q377">
        <f>+$C377*L377</f>
        <v>0</v>
      </c>
      <c r="R377">
        <f>+$C377*M377</f>
        <v>0</v>
      </c>
      <c r="S377">
        <f>+$C377*N377</f>
        <v>0</v>
      </c>
      <c r="T377" s="14">
        <f>+SUM(J377:N377)</f>
        <v>1</v>
      </c>
      <c r="U377" s="5"/>
      <c r="V377" s="5" t="s">
        <v>1280</v>
      </c>
      <c r="W377" s="5"/>
      <c r="X377" s="5"/>
      <c r="Y377" s="5"/>
      <c r="Z377" s="5"/>
      <c r="AA377" s="5"/>
      <c r="AB377" s="5"/>
      <c r="AC377" s="5"/>
      <c r="AD377" s="5"/>
    </row>
    <row r="378" spans="1:30" x14ac:dyDescent="0.2">
      <c r="A378" s="6"/>
      <c r="B378" t="s">
        <v>1331</v>
      </c>
      <c r="C378" s="7">
        <v>2000</v>
      </c>
      <c r="D378" s="8">
        <v>44692</v>
      </c>
      <c r="E378" t="s">
        <v>51</v>
      </c>
      <c r="F378" s="5"/>
      <c r="G378" s="5"/>
      <c r="H378" s="5"/>
      <c r="I378" s="5"/>
      <c r="J378" s="9">
        <v>1</v>
      </c>
      <c r="K378" s="5"/>
      <c r="L378" s="5"/>
      <c r="M378" s="5"/>
      <c r="N378" s="5"/>
      <c r="O378">
        <f>+$C378*J378</f>
        <v>2000</v>
      </c>
      <c r="P378">
        <f>+$C378*K378</f>
        <v>0</v>
      </c>
      <c r="Q378">
        <f>+$C378*L378</f>
        <v>0</v>
      </c>
      <c r="R378">
        <f>+$C378*M378</f>
        <v>0</v>
      </c>
      <c r="S378">
        <f>+$C378*N378</f>
        <v>0</v>
      </c>
      <c r="T378" s="14">
        <f>+SUM(J378:N378)</f>
        <v>1</v>
      </c>
      <c r="U378" s="5"/>
      <c r="V378" s="5" t="s">
        <v>1334</v>
      </c>
      <c r="W378" s="5"/>
      <c r="X378" s="5"/>
      <c r="Y378" s="5"/>
      <c r="Z378" s="5"/>
      <c r="AA378" s="5"/>
      <c r="AB378" s="5"/>
      <c r="AC378" s="5"/>
      <c r="AD378" s="5"/>
    </row>
    <row r="379" spans="1:30" x14ac:dyDescent="0.2">
      <c r="A379" s="6"/>
      <c r="B379" s="5" t="s">
        <v>1313</v>
      </c>
      <c r="C379" s="7">
        <v>4000</v>
      </c>
      <c r="D379" s="8">
        <v>44695</v>
      </c>
      <c r="E379" t="s">
        <v>56</v>
      </c>
      <c r="F379" s="5"/>
      <c r="G379" s="5"/>
      <c r="H379" s="5"/>
      <c r="I379" s="5"/>
      <c r="J379" s="9">
        <v>1</v>
      </c>
      <c r="K379" s="5"/>
      <c r="L379" s="5"/>
      <c r="M379" s="5"/>
      <c r="N379" s="5"/>
      <c r="O379">
        <f>+$C379*J379</f>
        <v>4000</v>
      </c>
      <c r="P379">
        <f>+$C379*K379</f>
        <v>0</v>
      </c>
      <c r="Q379">
        <f>+$C379*L379</f>
        <v>0</v>
      </c>
      <c r="R379">
        <f>+$C379*M379</f>
        <v>0</v>
      </c>
      <c r="S379">
        <f>+$C379*N379</f>
        <v>0</v>
      </c>
      <c r="T379" s="14">
        <f>+SUM(J379:N379)</f>
        <v>1</v>
      </c>
      <c r="U379" s="5"/>
      <c r="V379" s="5" t="s">
        <v>1316</v>
      </c>
      <c r="W379" s="5"/>
      <c r="X379" s="5"/>
      <c r="Y379" s="5"/>
      <c r="Z379" s="5"/>
      <c r="AA379" s="5"/>
      <c r="AB379" s="5"/>
      <c r="AC379" s="5"/>
      <c r="AD379" s="5"/>
    </row>
    <row r="380" spans="1:30" x14ac:dyDescent="0.2">
      <c r="A380" s="6"/>
      <c r="B380" s="5" t="s">
        <v>1290</v>
      </c>
      <c r="C380" s="7">
        <v>2400</v>
      </c>
      <c r="D380" s="8">
        <v>44697</v>
      </c>
      <c r="E380" t="s">
        <v>56</v>
      </c>
      <c r="F380" s="5"/>
      <c r="G380" s="5"/>
      <c r="H380" s="5"/>
      <c r="I380" s="5"/>
      <c r="J380" s="9">
        <v>1</v>
      </c>
      <c r="K380" s="5"/>
      <c r="L380" s="5"/>
      <c r="M380" s="5"/>
      <c r="N380" s="5"/>
      <c r="O380">
        <f>+$C380*J380</f>
        <v>2400</v>
      </c>
      <c r="P380">
        <f>+$C380*K380</f>
        <v>0</v>
      </c>
      <c r="Q380">
        <f>+$C380*L380</f>
        <v>0</v>
      </c>
      <c r="R380">
        <f>+$C380*M380</f>
        <v>0</v>
      </c>
      <c r="S380">
        <f>+$C380*N380</f>
        <v>0</v>
      </c>
      <c r="T380" s="14">
        <f>+SUM(J380:N380)</f>
        <v>1</v>
      </c>
      <c r="U380" s="5"/>
      <c r="V380" s="5" t="s">
        <v>1491</v>
      </c>
      <c r="W380" s="5"/>
      <c r="X380" s="5"/>
      <c r="Y380" s="5"/>
      <c r="Z380" s="5"/>
      <c r="AA380" s="5"/>
      <c r="AB380" s="5"/>
      <c r="AC380" s="5"/>
      <c r="AD380" s="5"/>
    </row>
    <row r="381" spans="1:30" x14ac:dyDescent="0.2">
      <c r="B381" t="s">
        <v>1453</v>
      </c>
      <c r="C381" s="4">
        <v>9000</v>
      </c>
      <c r="D381" s="8">
        <v>44699</v>
      </c>
      <c r="E381" t="s">
        <v>61</v>
      </c>
      <c r="F381" t="s">
        <v>208</v>
      </c>
      <c r="G381" t="s">
        <v>1252</v>
      </c>
      <c r="J381" s="3">
        <v>0.4</v>
      </c>
      <c r="K381" s="3">
        <v>0.5</v>
      </c>
      <c r="L381" s="3">
        <v>0.1</v>
      </c>
      <c r="M381" s="3"/>
      <c r="N381" s="3"/>
      <c r="O381">
        <f>+$C381*J381</f>
        <v>3600</v>
      </c>
      <c r="P381">
        <f>+$C381*K381</f>
        <v>4500</v>
      </c>
      <c r="Q381">
        <f>+$C381*L381</f>
        <v>900</v>
      </c>
      <c r="R381">
        <f>+$C381*M381</f>
        <v>0</v>
      </c>
      <c r="S381">
        <f>+$C381*N381</f>
        <v>0</v>
      </c>
      <c r="T381" s="14">
        <f>+SUM(J381:N381)</f>
        <v>1</v>
      </c>
      <c r="V381" t="s">
        <v>1490</v>
      </c>
      <c r="W381" t="s">
        <v>34</v>
      </c>
    </row>
    <row r="382" spans="1:30" x14ac:dyDescent="0.2">
      <c r="B382" t="s">
        <v>1296</v>
      </c>
      <c r="C382" s="4">
        <v>3000</v>
      </c>
      <c r="D382" s="8">
        <v>44699</v>
      </c>
      <c r="E382" t="s">
        <v>56</v>
      </c>
      <c r="J382" s="3">
        <v>1</v>
      </c>
      <c r="K382" s="3"/>
      <c r="L382" s="3"/>
      <c r="M382" s="3"/>
      <c r="N382" s="3"/>
      <c r="O382">
        <f>+$C382*J382</f>
        <v>3000</v>
      </c>
      <c r="P382">
        <f>+$C382*K382</f>
        <v>0</v>
      </c>
      <c r="Q382">
        <f>+$C382*L382</f>
        <v>0</v>
      </c>
      <c r="R382">
        <f>+$C382*M382</f>
        <v>0</v>
      </c>
      <c r="S382">
        <f>+$C382*N382</f>
        <v>0</v>
      </c>
      <c r="T382" s="14">
        <f>+SUM(J382:N382)</f>
        <v>1</v>
      </c>
      <c r="V382" s="16" t="s">
        <v>1297</v>
      </c>
    </row>
    <row r="383" spans="1:30" x14ac:dyDescent="0.2">
      <c r="B383" t="s">
        <v>670</v>
      </c>
      <c r="C383" s="4">
        <v>8000</v>
      </c>
      <c r="D383" s="8">
        <v>44699</v>
      </c>
      <c r="E383" t="s">
        <v>51</v>
      </c>
      <c r="F383" t="s">
        <v>61</v>
      </c>
      <c r="J383" s="3">
        <v>0.9</v>
      </c>
      <c r="K383" s="3">
        <v>0.1</v>
      </c>
      <c r="L383" s="3"/>
      <c r="M383" s="3"/>
      <c r="N383" s="3"/>
      <c r="O383">
        <f>+$C383*J383</f>
        <v>7200</v>
      </c>
      <c r="P383">
        <f>+$C383*K383</f>
        <v>800</v>
      </c>
      <c r="Q383">
        <f>+$C383*L383</f>
        <v>0</v>
      </c>
      <c r="R383">
        <f>+$C383*M383</f>
        <v>0</v>
      </c>
      <c r="S383">
        <f>+$C383*N383</f>
        <v>0</v>
      </c>
      <c r="T383" s="14">
        <f>+SUM(J383:N383)</f>
        <v>1</v>
      </c>
      <c r="V383" s="16" t="s">
        <v>1326</v>
      </c>
    </row>
    <row r="384" spans="1:30" x14ac:dyDescent="0.2">
      <c r="B384" t="s">
        <v>1341</v>
      </c>
      <c r="C384" s="4">
        <v>2800</v>
      </c>
      <c r="D384" s="8">
        <v>44699</v>
      </c>
      <c r="E384" t="s">
        <v>56</v>
      </c>
      <c r="J384" s="3">
        <v>1</v>
      </c>
      <c r="K384" s="3"/>
      <c r="L384" s="3"/>
      <c r="M384" s="3"/>
      <c r="N384" s="3"/>
      <c r="O384">
        <f>+$C384*J384</f>
        <v>2800</v>
      </c>
      <c r="P384">
        <f>+$C384*K384</f>
        <v>0</v>
      </c>
      <c r="Q384">
        <f>+$C384*L384</f>
        <v>0</v>
      </c>
      <c r="R384">
        <f>+$C384*M384</f>
        <v>0</v>
      </c>
      <c r="S384">
        <f>+$C384*N384</f>
        <v>0</v>
      </c>
      <c r="T384" s="14">
        <f>+SUM(J384:N384)</f>
        <v>1</v>
      </c>
      <c r="V384" t="s">
        <v>1342</v>
      </c>
    </row>
    <row r="385" spans="1:30" x14ac:dyDescent="0.2">
      <c r="A385" s="6"/>
      <c r="B385" t="s">
        <v>1249</v>
      </c>
      <c r="C385" s="7">
        <v>2500</v>
      </c>
      <c r="D385" s="8">
        <v>44701</v>
      </c>
      <c r="E385" t="s">
        <v>1252</v>
      </c>
      <c r="F385" s="5"/>
      <c r="G385" s="5"/>
      <c r="H385" s="5"/>
      <c r="I385" s="5"/>
      <c r="J385" s="9">
        <v>1</v>
      </c>
      <c r="K385" s="5"/>
      <c r="L385" s="5"/>
      <c r="M385" s="5"/>
      <c r="N385" s="5"/>
      <c r="O385">
        <f>+$C385*J385</f>
        <v>2500</v>
      </c>
      <c r="P385">
        <f>+$C385*K385</f>
        <v>0</v>
      </c>
      <c r="Q385">
        <f>+$C385*L385</f>
        <v>0</v>
      </c>
      <c r="R385">
        <f>+$C385*M385</f>
        <v>0</v>
      </c>
      <c r="S385">
        <f>+$C385*N385</f>
        <v>0</v>
      </c>
      <c r="T385" s="14">
        <f>+SUM(J385:N385)</f>
        <v>1</v>
      </c>
      <c r="U385" s="5"/>
      <c r="V385" s="5" t="s">
        <v>1264</v>
      </c>
      <c r="W385" s="5"/>
      <c r="X385" s="5"/>
      <c r="Y385" s="5"/>
      <c r="Z385" s="5"/>
      <c r="AA385" s="5"/>
      <c r="AB385" s="5"/>
      <c r="AC385" s="5"/>
      <c r="AD385" s="5"/>
    </row>
    <row r="386" spans="1:30" x14ac:dyDescent="0.2">
      <c r="B386" t="s">
        <v>1292</v>
      </c>
      <c r="C386" s="4">
        <v>700</v>
      </c>
      <c r="D386" s="8">
        <v>44707</v>
      </c>
      <c r="E386" t="s">
        <v>56</v>
      </c>
      <c r="J386" s="3">
        <v>1</v>
      </c>
      <c r="K386" s="3"/>
      <c r="L386" s="3"/>
      <c r="M386" s="3"/>
      <c r="N386" s="3"/>
      <c r="O386">
        <f>+$C386*J386</f>
        <v>700</v>
      </c>
      <c r="P386">
        <f>+$C386*K386</f>
        <v>0</v>
      </c>
      <c r="Q386">
        <f>+$C386*L386</f>
        <v>0</v>
      </c>
      <c r="R386">
        <f>+$C386*M386</f>
        <v>0</v>
      </c>
      <c r="S386">
        <f>+$C386*N386</f>
        <v>0</v>
      </c>
      <c r="T386" s="14">
        <f>+SUM(J386:N386)</f>
        <v>1</v>
      </c>
      <c r="V386" t="s">
        <v>1293</v>
      </c>
    </row>
    <row r="387" spans="1:30" x14ac:dyDescent="0.2">
      <c r="A387" s="6"/>
      <c r="B387" s="5" t="s">
        <v>602</v>
      </c>
      <c r="C387" s="7">
        <v>6000</v>
      </c>
      <c r="D387" s="8">
        <v>44710</v>
      </c>
      <c r="E387" t="s">
        <v>51</v>
      </c>
      <c r="F387" s="5"/>
      <c r="G387" s="5"/>
      <c r="H387" s="5"/>
      <c r="I387" s="5"/>
      <c r="J387" s="9">
        <v>1</v>
      </c>
      <c r="K387" s="9"/>
      <c r="L387" s="9"/>
      <c r="M387" s="9"/>
      <c r="N387" s="9"/>
      <c r="O387">
        <f>+$C387*J387</f>
        <v>6000</v>
      </c>
      <c r="P387">
        <f>+$C387*K387</f>
        <v>0</v>
      </c>
      <c r="Q387">
        <f>+$C387*L387</f>
        <v>0</v>
      </c>
      <c r="R387">
        <f>+$C387*M387</f>
        <v>0</v>
      </c>
      <c r="S387">
        <f>+$C387*N387</f>
        <v>0</v>
      </c>
      <c r="T387" s="14">
        <f>+SUM(J387:N387)</f>
        <v>1</v>
      </c>
      <c r="U387" s="5"/>
      <c r="V387" t="s">
        <v>1485</v>
      </c>
      <c r="W387" s="5"/>
      <c r="X387" s="5"/>
      <c r="Y387" s="5"/>
      <c r="Z387" s="5"/>
      <c r="AA387" s="5"/>
      <c r="AB387" s="5"/>
      <c r="AC387" s="5"/>
      <c r="AD387" s="5"/>
    </row>
    <row r="388" spans="1:30" x14ac:dyDescent="0.2">
      <c r="A388" s="10"/>
      <c r="B388" t="s">
        <v>1250</v>
      </c>
      <c r="C388" s="4">
        <v>6000</v>
      </c>
      <c r="D388" s="8">
        <v>44711</v>
      </c>
      <c r="E388" t="s">
        <v>51</v>
      </c>
      <c r="F388" t="s">
        <v>61</v>
      </c>
      <c r="G388" s="5" t="s">
        <v>98</v>
      </c>
      <c r="J388" s="11">
        <v>0.8</v>
      </c>
      <c r="K388" s="11">
        <v>0.1</v>
      </c>
      <c r="L388" s="11">
        <v>0.1</v>
      </c>
      <c r="O388">
        <f>+$C388*J388</f>
        <v>4800</v>
      </c>
      <c r="P388">
        <f>+$C388*K388</f>
        <v>600</v>
      </c>
      <c r="Q388">
        <f>+$C388*L388</f>
        <v>600</v>
      </c>
      <c r="R388">
        <f>+$C388*M388</f>
        <v>0</v>
      </c>
      <c r="S388">
        <f>+$C388*N388</f>
        <v>0</v>
      </c>
      <c r="T388" s="14">
        <f>+SUM(J388:N388)</f>
        <v>1</v>
      </c>
      <c r="V388" t="s">
        <v>1475</v>
      </c>
    </row>
    <row r="389" spans="1:30" x14ac:dyDescent="0.2">
      <c r="A389" s="12"/>
      <c r="B389" s="5" t="s">
        <v>1288</v>
      </c>
      <c r="C389" s="7">
        <v>1200</v>
      </c>
      <c r="D389" s="8">
        <v>44711</v>
      </c>
      <c r="E389" t="s">
        <v>51</v>
      </c>
      <c r="F389" s="5"/>
      <c r="G389" s="5"/>
      <c r="H389" s="5"/>
      <c r="I389" s="5"/>
      <c r="J389" s="9">
        <v>1</v>
      </c>
      <c r="K389" s="5"/>
      <c r="L389" s="5"/>
      <c r="M389" s="5"/>
      <c r="N389" s="5"/>
      <c r="O389">
        <f>+$C389*J389</f>
        <v>1200</v>
      </c>
      <c r="P389">
        <f>+$C389*K389</f>
        <v>0</v>
      </c>
      <c r="Q389">
        <f>+$C389*L389</f>
        <v>0</v>
      </c>
      <c r="R389">
        <f>+$C389*M389</f>
        <v>0</v>
      </c>
      <c r="S389">
        <f>+$C389*N389</f>
        <v>0</v>
      </c>
      <c r="T389" s="14">
        <f>+SUM(J389:N389)</f>
        <v>1</v>
      </c>
      <c r="U389" s="5"/>
      <c r="V389" s="5" t="s">
        <v>1289</v>
      </c>
      <c r="W389" s="5"/>
      <c r="X389" s="5"/>
      <c r="Y389" s="5"/>
      <c r="Z389" s="5"/>
      <c r="AA389" s="5"/>
      <c r="AB389" s="5"/>
      <c r="AC389" s="5"/>
      <c r="AD389" s="5"/>
    </row>
    <row r="390" spans="1:30" x14ac:dyDescent="0.2">
      <c r="B390" t="s">
        <v>1487</v>
      </c>
      <c r="C390" s="4">
        <v>7450</v>
      </c>
      <c r="D390" s="8">
        <v>44711</v>
      </c>
      <c r="E390" t="s">
        <v>56</v>
      </c>
      <c r="F390" t="s">
        <v>61</v>
      </c>
      <c r="J390" s="3">
        <v>0.9</v>
      </c>
      <c r="K390" s="3">
        <v>0.1</v>
      </c>
      <c r="L390" s="3"/>
      <c r="M390" s="3"/>
      <c r="N390" s="3"/>
      <c r="O390">
        <f>+$C390*J390</f>
        <v>6705</v>
      </c>
      <c r="P390">
        <f>+$C390*K390</f>
        <v>745</v>
      </c>
      <c r="Q390">
        <f>+$C390*L390</f>
        <v>0</v>
      </c>
      <c r="R390">
        <f>+$C390*M390</f>
        <v>0</v>
      </c>
      <c r="S390">
        <f>+$C390*N390</f>
        <v>0</v>
      </c>
      <c r="T390" s="14">
        <f>+SUM(J390:N390)</f>
        <v>1</v>
      </c>
      <c r="V390" t="s">
        <v>1488</v>
      </c>
    </row>
    <row r="391" spans="1:30" x14ac:dyDescent="0.2">
      <c r="B391" t="s">
        <v>536</v>
      </c>
      <c r="C391" s="4">
        <v>7000</v>
      </c>
      <c r="D391" s="8">
        <v>44711</v>
      </c>
      <c r="E391" t="s">
        <v>51</v>
      </c>
      <c r="F391" t="s">
        <v>61</v>
      </c>
      <c r="J391" s="3">
        <v>0.9</v>
      </c>
      <c r="K391" s="3">
        <v>0.1</v>
      </c>
      <c r="L391" s="3"/>
      <c r="M391" s="3"/>
      <c r="N391" s="3"/>
      <c r="O391">
        <f>+$C391*J391</f>
        <v>6300</v>
      </c>
      <c r="P391">
        <f>+$C391*K391</f>
        <v>700</v>
      </c>
      <c r="Q391">
        <f>+$C391*L391</f>
        <v>0</v>
      </c>
      <c r="R391">
        <f>+$C391*M391</f>
        <v>0</v>
      </c>
      <c r="S391">
        <f>+$C391*N391</f>
        <v>0</v>
      </c>
      <c r="T391" s="14">
        <f>+SUM(J391:N391)</f>
        <v>1</v>
      </c>
      <c r="V391" t="s">
        <v>1476</v>
      </c>
    </row>
    <row r="392" spans="1:30" x14ac:dyDescent="0.2">
      <c r="B392" t="s">
        <v>567</v>
      </c>
      <c r="C392" s="4">
        <v>8000</v>
      </c>
      <c r="D392" s="8">
        <v>44711</v>
      </c>
      <c r="E392" t="s">
        <v>1252</v>
      </c>
      <c r="F392" t="s">
        <v>61</v>
      </c>
      <c r="J392" s="3">
        <v>0.9</v>
      </c>
      <c r="K392" s="3">
        <v>0.1</v>
      </c>
      <c r="L392" s="3"/>
      <c r="M392" s="3"/>
      <c r="N392" s="3"/>
      <c r="O392">
        <f>+$C392*J392</f>
        <v>7200</v>
      </c>
      <c r="P392">
        <f>+$C392*K392</f>
        <v>800</v>
      </c>
      <c r="Q392">
        <f>+$C392*L392</f>
        <v>0</v>
      </c>
      <c r="R392">
        <f>+$C392*M392</f>
        <v>0</v>
      </c>
      <c r="S392">
        <f>+$C392*N392</f>
        <v>0</v>
      </c>
      <c r="T392" s="14">
        <f>+SUM(J392:N392)</f>
        <v>1</v>
      </c>
      <c r="V392" t="s">
        <v>1486</v>
      </c>
    </row>
    <row r="393" spans="1:30" x14ac:dyDescent="0.2">
      <c r="B393" t="s">
        <v>606</v>
      </c>
      <c r="C393" s="4">
        <v>8000</v>
      </c>
      <c r="D393" s="8">
        <v>44711</v>
      </c>
      <c r="E393" t="s">
        <v>1470</v>
      </c>
      <c r="F393" t="s">
        <v>121</v>
      </c>
      <c r="G393" t="s">
        <v>61</v>
      </c>
      <c r="J393" s="3">
        <v>0.7</v>
      </c>
      <c r="K393" s="3">
        <v>0.2</v>
      </c>
      <c r="L393" s="3">
        <v>0.1</v>
      </c>
      <c r="M393" s="3"/>
      <c r="N393" s="3"/>
      <c r="O393">
        <f>+$C393*J393</f>
        <v>5600</v>
      </c>
      <c r="P393">
        <f>+$C393*K393</f>
        <v>1600</v>
      </c>
      <c r="Q393">
        <f>+$C393*L393</f>
        <v>800</v>
      </c>
      <c r="R393">
        <f>+$C393*M393</f>
        <v>0</v>
      </c>
      <c r="S393">
        <f>+$C393*N393</f>
        <v>0</v>
      </c>
      <c r="T393" s="14">
        <f>+SUM(J393:N393)</f>
        <v>0.99999999999999989</v>
      </c>
      <c r="U393" t="s">
        <v>638</v>
      </c>
      <c r="V393" t="s">
        <v>1322</v>
      </c>
      <c r="W393" t="s">
        <v>34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">
      <c r="A394" s="12"/>
      <c r="B394" t="s">
        <v>1455</v>
      </c>
      <c r="C394" s="7">
        <v>8100</v>
      </c>
      <c r="D394" s="8">
        <v>44711</v>
      </c>
      <c r="E394" t="s">
        <v>1470</v>
      </c>
      <c r="F394" t="s">
        <v>50</v>
      </c>
      <c r="G394" s="5" t="s">
        <v>121</v>
      </c>
      <c r="H394" t="s">
        <v>61</v>
      </c>
      <c r="I394" t="s">
        <v>98</v>
      </c>
      <c r="J394" s="9">
        <v>0.6</v>
      </c>
      <c r="K394" s="9">
        <v>0.15</v>
      </c>
      <c r="L394" s="9">
        <v>0.1</v>
      </c>
      <c r="M394" s="9">
        <v>0.1</v>
      </c>
      <c r="N394" s="9">
        <v>0.05</v>
      </c>
      <c r="O394">
        <f>+$C394*J394</f>
        <v>4860</v>
      </c>
      <c r="P394">
        <f>+$C394*K394</f>
        <v>1215</v>
      </c>
      <c r="Q394">
        <f>+$C394*L394</f>
        <v>810</v>
      </c>
      <c r="R394">
        <f>+$C394*M394</f>
        <v>810</v>
      </c>
      <c r="S394">
        <f>+$C394*N394</f>
        <v>405</v>
      </c>
      <c r="T394" s="14">
        <f>+SUM(J394:N394)</f>
        <v>1</v>
      </c>
      <c r="U394" s="5"/>
      <c r="V394" s="5" t="s">
        <v>1330</v>
      </c>
      <c r="W394" s="5"/>
      <c r="X394" s="5"/>
      <c r="Y394" s="5"/>
      <c r="Z394" s="5"/>
      <c r="AA394" s="5"/>
      <c r="AB394" s="5"/>
      <c r="AC394" s="5"/>
      <c r="AD394" s="5"/>
    </row>
    <row r="395" spans="1:30" x14ac:dyDescent="0.2">
      <c r="A395" s="12"/>
      <c r="B395" s="5" t="s">
        <v>1339</v>
      </c>
      <c r="C395" s="7">
        <v>5000</v>
      </c>
      <c r="D395" s="8">
        <v>44711</v>
      </c>
      <c r="E395" s="5" t="s">
        <v>121</v>
      </c>
      <c r="F395" s="5"/>
      <c r="G395" s="5"/>
      <c r="H395" s="5"/>
      <c r="I395" s="5"/>
      <c r="J395" s="9">
        <v>1</v>
      </c>
      <c r="K395" s="5"/>
      <c r="L395" s="5"/>
      <c r="M395" s="5"/>
      <c r="N395" s="5"/>
      <c r="O395">
        <f>+$C395*J395</f>
        <v>5000</v>
      </c>
      <c r="P395">
        <f>+$C395*K395</f>
        <v>0</v>
      </c>
      <c r="Q395">
        <f>+$C395*L395</f>
        <v>0</v>
      </c>
      <c r="R395">
        <f>+$C395*M395</f>
        <v>0</v>
      </c>
      <c r="S395">
        <f>+$C395*N395</f>
        <v>0</v>
      </c>
      <c r="T395" s="14">
        <f>+SUM(J395:N395)</f>
        <v>1</v>
      </c>
      <c r="U395" s="5"/>
      <c r="V395" s="5" t="s">
        <v>1492</v>
      </c>
      <c r="W395" s="5"/>
      <c r="X395" s="5"/>
      <c r="Y395" s="5"/>
      <c r="Z395" s="5"/>
      <c r="AA395" s="5"/>
      <c r="AB395" s="5"/>
      <c r="AC395" s="5"/>
      <c r="AD395" s="5"/>
    </row>
    <row r="396" spans="1:30" x14ac:dyDescent="0.2">
      <c r="B396" s="5" t="s">
        <v>1255</v>
      </c>
      <c r="C396" s="4">
        <v>9000</v>
      </c>
      <c r="D396" s="8">
        <v>44712</v>
      </c>
      <c r="E396" s="5" t="s">
        <v>121</v>
      </c>
      <c r="F396" s="5" t="s">
        <v>1252</v>
      </c>
      <c r="G396" t="s">
        <v>61</v>
      </c>
      <c r="H396" t="s">
        <v>56</v>
      </c>
      <c r="J396" s="3">
        <v>0.7</v>
      </c>
      <c r="K396" s="3">
        <v>0.05</v>
      </c>
      <c r="L396" s="3">
        <v>0.1</v>
      </c>
      <c r="M396" s="3">
        <v>0.15</v>
      </c>
      <c r="N396" s="3"/>
      <c r="O396">
        <f>+$C396*J396</f>
        <v>6300</v>
      </c>
      <c r="P396">
        <f>+$C396*K396</f>
        <v>450</v>
      </c>
      <c r="Q396">
        <f>+$C396*L396</f>
        <v>900</v>
      </c>
      <c r="R396">
        <f>+$C396*M396</f>
        <v>1350</v>
      </c>
      <c r="S396">
        <f>+$C396*N396</f>
        <v>0</v>
      </c>
      <c r="T396" s="14">
        <f>+SUM(J396:N396)</f>
        <v>1</v>
      </c>
      <c r="V396" t="s">
        <v>1259</v>
      </c>
      <c r="W396" t="s">
        <v>34</v>
      </c>
      <c r="Z396">
        <v>0</v>
      </c>
      <c r="AA396">
        <v>0</v>
      </c>
      <c r="AB396">
        <v>0</v>
      </c>
      <c r="AC396">
        <v>0</v>
      </c>
      <c r="AD396">
        <v>0</v>
      </c>
    </row>
    <row r="397" spans="1:30" x14ac:dyDescent="0.2">
      <c r="A397" s="12"/>
      <c r="B397" s="5" t="s">
        <v>296</v>
      </c>
      <c r="C397" s="7">
        <v>5250</v>
      </c>
      <c r="D397" s="8">
        <v>44712</v>
      </c>
      <c r="E397" t="s">
        <v>56</v>
      </c>
      <c r="F397" t="s">
        <v>61</v>
      </c>
      <c r="G397" s="5"/>
      <c r="H397" s="5"/>
      <c r="I397" s="5"/>
      <c r="J397" s="9">
        <v>0.95</v>
      </c>
      <c r="K397" s="9">
        <v>0.05</v>
      </c>
      <c r="L397" s="9"/>
      <c r="M397" s="9"/>
      <c r="N397" s="9"/>
      <c r="O397">
        <f>+$C397*J397</f>
        <v>4987.5</v>
      </c>
      <c r="P397">
        <f>+$C397*K397</f>
        <v>262.5</v>
      </c>
      <c r="Q397">
        <f>+$C397*L397</f>
        <v>0</v>
      </c>
      <c r="R397">
        <f>+$C397*M397</f>
        <v>0</v>
      </c>
      <c r="S397">
        <f>+$C397*N397</f>
        <v>0</v>
      </c>
      <c r="T397" s="14">
        <f>+SUM(J397:N397)</f>
        <v>1</v>
      </c>
      <c r="U397" s="5"/>
      <c r="V397" s="5" t="s">
        <v>1287</v>
      </c>
      <c r="W397" s="5"/>
      <c r="X397" s="5"/>
      <c r="Y397" s="5"/>
      <c r="Z397" s="5"/>
      <c r="AA397" s="5"/>
      <c r="AB397" s="5"/>
      <c r="AC397" s="5"/>
      <c r="AD397" s="5"/>
    </row>
    <row r="398" spans="1:30" x14ac:dyDescent="0.2">
      <c r="A398" s="6"/>
      <c r="B398" s="5" t="s">
        <v>1298</v>
      </c>
      <c r="C398" s="7">
        <v>3000</v>
      </c>
      <c r="D398" s="8">
        <v>44712</v>
      </c>
      <c r="E398" t="s">
        <v>56</v>
      </c>
      <c r="F398" s="5"/>
      <c r="G398" s="5"/>
      <c r="H398" s="5"/>
      <c r="I398" s="5"/>
      <c r="J398" s="9">
        <v>1</v>
      </c>
      <c r="K398" s="5"/>
      <c r="L398" s="5"/>
      <c r="M398" s="5"/>
      <c r="N398" s="5"/>
      <c r="O398">
        <f>+$C398*J398</f>
        <v>3000</v>
      </c>
      <c r="P398">
        <f>+$C398*K398</f>
        <v>0</v>
      </c>
      <c r="Q398">
        <f>+$C398*L398</f>
        <v>0</v>
      </c>
      <c r="R398">
        <f>+$C398*M398</f>
        <v>0</v>
      </c>
      <c r="S398">
        <f>+$C398*N398</f>
        <v>0</v>
      </c>
      <c r="T398" s="14">
        <f>+SUM(J398:N398)</f>
        <v>1</v>
      </c>
      <c r="U398" s="5"/>
      <c r="V398" s="5" t="s">
        <v>1302</v>
      </c>
      <c r="W398" s="5"/>
      <c r="X398" s="5"/>
      <c r="Y398" s="5"/>
      <c r="Z398" s="5"/>
      <c r="AA398" s="5"/>
      <c r="AB398" s="5"/>
      <c r="AC398" s="5"/>
      <c r="AD398" s="5"/>
    </row>
    <row r="399" spans="1:30" x14ac:dyDescent="0.2">
      <c r="A399" s="12"/>
      <c r="B399" s="5" t="s">
        <v>1248</v>
      </c>
      <c r="C399" s="7">
        <v>6000</v>
      </c>
      <c r="D399" s="8">
        <v>44719</v>
      </c>
      <c r="E399" s="5" t="s">
        <v>121</v>
      </c>
      <c r="F399" s="5"/>
      <c r="G399" s="5"/>
      <c r="H399" s="5"/>
      <c r="I399" s="5"/>
      <c r="J399" s="9">
        <v>1</v>
      </c>
      <c r="K399" s="5"/>
      <c r="L399" s="5"/>
      <c r="M399" s="5"/>
      <c r="N399" s="5"/>
      <c r="O399">
        <f>+$C399*J399</f>
        <v>6000</v>
      </c>
      <c r="P399">
        <f>+$C399*K399</f>
        <v>0</v>
      </c>
      <c r="Q399">
        <f>+$C399*L399</f>
        <v>0</v>
      </c>
      <c r="R399">
        <f>+$C399*M399</f>
        <v>0</v>
      </c>
      <c r="S399">
        <f>+$C399*N399</f>
        <v>0</v>
      </c>
      <c r="T399" s="14">
        <f>+SUM(J399:N399)</f>
        <v>1</v>
      </c>
      <c r="U399" s="5"/>
      <c r="V399" s="5" t="s">
        <v>1272</v>
      </c>
      <c r="W399" s="5"/>
      <c r="X399" s="5"/>
      <c r="Y399" s="5"/>
      <c r="Z399" s="5"/>
      <c r="AA399" s="5"/>
      <c r="AB399" s="5"/>
      <c r="AC399" s="5"/>
      <c r="AD399" s="5"/>
    </row>
    <row r="400" spans="1:30" x14ac:dyDescent="0.2">
      <c r="A400" s="12"/>
      <c r="B400" t="s">
        <v>1331</v>
      </c>
      <c r="C400" s="7">
        <v>2500</v>
      </c>
      <c r="D400" s="8">
        <v>44723</v>
      </c>
      <c r="E400" t="s">
        <v>51</v>
      </c>
      <c r="F400" s="5"/>
      <c r="G400" s="5"/>
      <c r="H400" s="5"/>
      <c r="I400" s="5"/>
      <c r="J400" s="9">
        <v>1</v>
      </c>
      <c r="K400" s="5"/>
      <c r="L400" s="5"/>
      <c r="M400" s="5"/>
      <c r="N400" s="5"/>
      <c r="O400">
        <f>+$C400*J400</f>
        <v>2500</v>
      </c>
      <c r="P400">
        <f>+$C400*K400</f>
        <v>0</v>
      </c>
      <c r="Q400">
        <f>+$C400*L400</f>
        <v>0</v>
      </c>
      <c r="R400">
        <f>+$C400*M400</f>
        <v>0</v>
      </c>
      <c r="S400">
        <f>+$C400*N400</f>
        <v>0</v>
      </c>
      <c r="T400" s="14">
        <f>+SUM(J400:N400)</f>
        <v>1</v>
      </c>
      <c r="U400" s="5"/>
      <c r="V400" s="5" t="s">
        <v>1335</v>
      </c>
      <c r="W400" s="5"/>
      <c r="X400" s="5"/>
      <c r="Y400" s="5"/>
      <c r="Z400" s="5"/>
      <c r="AA400" s="5"/>
      <c r="AB400" s="5"/>
      <c r="AC400" s="5"/>
      <c r="AD400" s="5"/>
    </row>
    <row r="401" spans="1:30" x14ac:dyDescent="0.2">
      <c r="A401" s="6"/>
      <c r="B401" s="5" t="s">
        <v>1313</v>
      </c>
      <c r="C401" s="7">
        <v>6000</v>
      </c>
      <c r="D401" s="8">
        <v>44726</v>
      </c>
      <c r="E401" t="s">
        <v>56</v>
      </c>
      <c r="F401" s="5"/>
      <c r="G401" s="5"/>
      <c r="H401" s="5"/>
      <c r="I401" s="5"/>
      <c r="J401" s="9">
        <v>1</v>
      </c>
      <c r="K401" s="5"/>
      <c r="L401" s="5"/>
      <c r="M401" s="5"/>
      <c r="N401" s="5"/>
      <c r="O401">
        <f>+$C401*J401</f>
        <v>6000</v>
      </c>
      <c r="P401">
        <f>+$C401*K401</f>
        <v>0</v>
      </c>
      <c r="Q401">
        <f>+$C401*L401</f>
        <v>0</v>
      </c>
      <c r="R401">
        <f>+$C401*M401</f>
        <v>0</v>
      </c>
      <c r="S401">
        <f>+$C401*N401</f>
        <v>0</v>
      </c>
      <c r="T401" s="14">
        <f>+SUM(J401:N401)</f>
        <v>1</v>
      </c>
      <c r="U401" s="5"/>
      <c r="V401" s="5" t="s">
        <v>1498</v>
      </c>
      <c r="W401" s="5"/>
      <c r="X401" s="5"/>
      <c r="Y401" s="5"/>
      <c r="Z401" s="5"/>
      <c r="AA401" s="5"/>
      <c r="AB401" s="5"/>
      <c r="AC401" s="5"/>
      <c r="AD401" s="5"/>
    </row>
    <row r="402" spans="1:30" x14ac:dyDescent="0.2">
      <c r="B402" t="s">
        <v>1453</v>
      </c>
      <c r="C402" s="4">
        <v>9000</v>
      </c>
      <c r="D402" s="8">
        <v>44735</v>
      </c>
      <c r="E402" t="s">
        <v>61</v>
      </c>
      <c r="F402" t="s">
        <v>208</v>
      </c>
      <c r="G402" t="s">
        <v>1252</v>
      </c>
      <c r="J402" s="3">
        <v>0.4</v>
      </c>
      <c r="K402" s="3">
        <v>0.5</v>
      </c>
      <c r="L402" s="3">
        <v>0.1</v>
      </c>
      <c r="M402" s="3"/>
      <c r="N402" s="3"/>
      <c r="O402">
        <f>+$C402*J402</f>
        <v>3600</v>
      </c>
      <c r="P402">
        <f>+$C402*K402</f>
        <v>4500</v>
      </c>
      <c r="Q402">
        <f>+$C402*L402</f>
        <v>900</v>
      </c>
      <c r="R402">
        <f>+$C402*M402</f>
        <v>0</v>
      </c>
      <c r="S402">
        <f>+$C402*N402</f>
        <v>0</v>
      </c>
      <c r="T402" s="14">
        <f>+SUM(J402:N402)</f>
        <v>1</v>
      </c>
      <c r="V402" t="s">
        <v>1283</v>
      </c>
      <c r="W402" t="s">
        <v>34</v>
      </c>
    </row>
    <row r="403" spans="1:30" x14ac:dyDescent="0.2">
      <c r="B403" t="s">
        <v>1483</v>
      </c>
      <c r="C403" s="4">
        <v>3000</v>
      </c>
      <c r="D403" s="8">
        <v>44735</v>
      </c>
      <c r="E403" t="s">
        <v>51</v>
      </c>
      <c r="J403" s="3">
        <v>1</v>
      </c>
      <c r="O403">
        <f>+$C403*J403</f>
        <v>3000</v>
      </c>
      <c r="Q403">
        <f>+$C403*L403</f>
        <v>0</v>
      </c>
      <c r="R403">
        <f>+$C403*M403</f>
        <v>0</v>
      </c>
      <c r="S403">
        <f>+$C403*N403</f>
        <v>0</v>
      </c>
      <c r="T403" s="14">
        <f>+SUM(J403:N403)</f>
        <v>1</v>
      </c>
      <c r="V403" t="s">
        <v>1484</v>
      </c>
    </row>
    <row r="404" spans="1:30" x14ac:dyDescent="0.2">
      <c r="A404" s="12"/>
      <c r="B404" t="s">
        <v>1249</v>
      </c>
      <c r="C404" s="7">
        <v>2500</v>
      </c>
      <c r="D404" s="8">
        <v>44742</v>
      </c>
      <c r="E404" t="s">
        <v>1252</v>
      </c>
      <c r="F404" s="5"/>
      <c r="G404" s="5"/>
      <c r="H404" s="5"/>
      <c r="I404" s="5"/>
      <c r="J404" s="9">
        <v>1</v>
      </c>
      <c r="K404" s="5"/>
      <c r="L404" s="5"/>
      <c r="M404" s="5"/>
      <c r="N404" s="5"/>
      <c r="O404">
        <f>+$C404*J404</f>
        <v>2500</v>
      </c>
      <c r="P404">
        <f>+$C404*K404</f>
        <v>0</v>
      </c>
      <c r="Q404">
        <f>+$C404*L404</f>
        <v>0</v>
      </c>
      <c r="R404">
        <f>+$C404*M404</f>
        <v>0</v>
      </c>
      <c r="S404">
        <f>+$C404*N404</f>
        <v>0</v>
      </c>
      <c r="T404" s="14">
        <f>+SUM(J404:N404)</f>
        <v>1</v>
      </c>
      <c r="U404" s="5"/>
      <c r="V404" s="5" t="s">
        <v>1265</v>
      </c>
      <c r="W404" s="5"/>
      <c r="X404" s="5"/>
      <c r="Y404" s="5"/>
      <c r="Z404" s="5"/>
      <c r="AA404" s="5"/>
      <c r="AB404" s="5"/>
      <c r="AC404" s="5"/>
      <c r="AD404" s="5"/>
    </row>
    <row r="405" spans="1:30" x14ac:dyDescent="0.2">
      <c r="A405" s="12"/>
      <c r="B405" s="5" t="s">
        <v>296</v>
      </c>
      <c r="C405" s="7">
        <v>5250</v>
      </c>
      <c r="D405" s="8">
        <v>44742</v>
      </c>
      <c r="E405" t="s">
        <v>56</v>
      </c>
      <c r="F405" t="s">
        <v>61</v>
      </c>
      <c r="G405" s="5"/>
      <c r="H405" s="5"/>
      <c r="I405" s="5"/>
      <c r="J405" s="9">
        <v>0.95</v>
      </c>
      <c r="K405" s="9">
        <v>0.05</v>
      </c>
      <c r="L405" s="9"/>
      <c r="M405" s="9"/>
      <c r="N405" s="9"/>
      <c r="O405">
        <f>+$C405*J405</f>
        <v>4987.5</v>
      </c>
      <c r="P405">
        <f>+$C405*K405</f>
        <v>262.5</v>
      </c>
      <c r="Q405">
        <f>+$C405*L405</f>
        <v>0</v>
      </c>
      <c r="R405">
        <f>+$C405*M405</f>
        <v>0</v>
      </c>
      <c r="S405">
        <f>+$C405*N405</f>
        <v>0</v>
      </c>
      <c r="T405" s="14">
        <f>+SUM(J405:N405)</f>
        <v>1</v>
      </c>
      <c r="U405" s="5"/>
      <c r="V405" s="5" t="s">
        <v>1505</v>
      </c>
      <c r="W405" s="5"/>
      <c r="X405" s="5"/>
      <c r="Y405" s="5"/>
      <c r="Z405" s="5"/>
      <c r="AA405" s="5"/>
      <c r="AB405" s="5"/>
      <c r="AC405" s="5"/>
      <c r="AD405" s="5"/>
    </row>
    <row r="406" spans="1:30" x14ac:dyDescent="0.2">
      <c r="A406" s="12"/>
      <c r="B406" s="5" t="s">
        <v>1288</v>
      </c>
      <c r="C406" s="7">
        <v>3000</v>
      </c>
      <c r="D406" s="8">
        <v>44742</v>
      </c>
      <c r="E406" t="s">
        <v>51</v>
      </c>
      <c r="F406" s="5"/>
      <c r="G406" s="5"/>
      <c r="H406" s="5"/>
      <c r="I406" s="5"/>
      <c r="J406" s="9">
        <v>1</v>
      </c>
      <c r="K406" s="5"/>
      <c r="L406" s="5"/>
      <c r="M406" s="5"/>
      <c r="N406" s="5"/>
      <c r="O406">
        <f>+$C406*J406</f>
        <v>3000</v>
      </c>
      <c r="P406">
        <f>+$C406*K406</f>
        <v>0</v>
      </c>
      <c r="Q406">
        <f>+$C406*L406</f>
        <v>0</v>
      </c>
      <c r="R406">
        <f>+$C406*M406</f>
        <v>0</v>
      </c>
      <c r="S406">
        <f>+$C406*N406</f>
        <v>0</v>
      </c>
      <c r="T406" s="14">
        <f>+SUM(J406:N406)</f>
        <v>1</v>
      </c>
      <c r="U406" s="5"/>
      <c r="V406" s="5" t="s">
        <v>1289</v>
      </c>
      <c r="W406" s="5"/>
      <c r="X406" s="5"/>
      <c r="Y406" s="5"/>
      <c r="Z406" s="5"/>
      <c r="AA406" s="5"/>
      <c r="AB406" s="5"/>
      <c r="AC406" s="5"/>
      <c r="AD406" s="5"/>
    </row>
    <row r="407" spans="1:30" x14ac:dyDescent="0.2">
      <c r="A407" s="12"/>
      <c r="B407" s="5" t="s">
        <v>1339</v>
      </c>
      <c r="C407" s="7">
        <v>6000</v>
      </c>
      <c r="D407" s="8">
        <v>44742</v>
      </c>
      <c r="E407" s="5" t="s">
        <v>121</v>
      </c>
      <c r="F407" s="5"/>
      <c r="G407" s="5"/>
      <c r="H407" s="5"/>
      <c r="I407" s="5"/>
      <c r="J407" s="9">
        <v>1</v>
      </c>
      <c r="K407" s="5"/>
      <c r="L407" s="5"/>
      <c r="M407" s="5"/>
      <c r="N407" s="5"/>
      <c r="O407">
        <f>+$C407*J407</f>
        <v>6000</v>
      </c>
      <c r="P407">
        <f>+$C407*K407</f>
        <v>0</v>
      </c>
      <c r="Q407">
        <f>+$C407*L407</f>
        <v>0</v>
      </c>
      <c r="R407">
        <f>+$C407*M407</f>
        <v>0</v>
      </c>
      <c r="S407">
        <f>+$C407*N407</f>
        <v>0</v>
      </c>
      <c r="T407" s="14">
        <f>+SUM(J407:N407)</f>
        <v>1</v>
      </c>
      <c r="U407" s="5"/>
      <c r="V407" s="5" t="s">
        <v>1493</v>
      </c>
      <c r="W407" s="5"/>
      <c r="X407" s="5"/>
      <c r="Y407" s="5"/>
      <c r="Z407" s="5"/>
      <c r="AA407" s="5"/>
      <c r="AB407" s="5"/>
      <c r="AC407" s="5"/>
      <c r="AD407" s="5"/>
    </row>
  </sheetData>
  <autoFilter ref="A1:AD407" xr:uid="{586A06FD-C665-7E49-A06E-CE217C69B291}">
    <sortState xmlns:xlrd2="http://schemas.microsoft.com/office/spreadsheetml/2017/richdata2" ref="A2:AD407">
      <sortCondition ref="D1:D40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553F-B92F-104E-83E6-064008DA927C}">
  <dimension ref="A1:R213"/>
  <sheetViews>
    <sheetView zoomScaleNormal="100" workbookViewId="0"/>
  </sheetViews>
  <sheetFormatPr baseColWidth="10" defaultRowHeight="16" x14ac:dyDescent="0.2"/>
  <cols>
    <col min="2" max="2" width="34.33203125" customWidth="1"/>
    <col min="5" max="5" width="12.5" customWidth="1"/>
    <col min="8" max="8" width="8" customWidth="1"/>
    <col min="9" max="9" width="9.83203125" customWidth="1"/>
    <col min="12" max="12" width="14.6640625" customWidth="1"/>
    <col min="18" max="18" width="11.5" bestFit="1" customWidth="1"/>
  </cols>
  <sheetData>
    <row r="1" spans="1:18" s="2" customFormat="1" x14ac:dyDescent="0.2">
      <c r="A1" s="2" t="s">
        <v>861</v>
      </c>
      <c r="B1" s="2" t="s">
        <v>862</v>
      </c>
      <c r="C1" s="2" t="s">
        <v>863</v>
      </c>
      <c r="D1" s="2" t="s">
        <v>864</v>
      </c>
      <c r="E1" s="2" t="s">
        <v>865</v>
      </c>
      <c r="F1" s="2" t="s">
        <v>866</v>
      </c>
      <c r="G1" s="2" t="s">
        <v>867</v>
      </c>
      <c r="H1" s="2" t="s">
        <v>868</v>
      </c>
      <c r="I1" s="2" t="s">
        <v>869</v>
      </c>
      <c r="J1" s="2" t="s">
        <v>870</v>
      </c>
      <c r="K1" s="2" t="s">
        <v>871</v>
      </c>
      <c r="L1" s="2" t="s">
        <v>20</v>
      </c>
      <c r="M1" s="2" t="s">
        <v>21</v>
      </c>
    </row>
    <row r="2" spans="1:18" x14ac:dyDescent="0.2">
      <c r="A2" t="s">
        <v>872</v>
      </c>
      <c r="B2" t="s">
        <v>873</v>
      </c>
      <c r="C2" s="1">
        <v>44216</v>
      </c>
      <c r="E2">
        <v>6100</v>
      </c>
      <c r="F2" t="s">
        <v>61</v>
      </c>
      <c r="G2" t="s">
        <v>874</v>
      </c>
      <c r="I2" s="4">
        <f>+D2*INDEX('ETH DXD price'!B:B,MATCH('Other expenses'!C2,'ETH DXD price'!A:A,0))+E2</f>
        <v>6100</v>
      </c>
      <c r="K2" t="s">
        <v>875</v>
      </c>
      <c r="L2" t="s">
        <v>876</v>
      </c>
      <c r="M2" t="s">
        <v>101</v>
      </c>
      <c r="N2">
        <f>+D2*INDEX('ETH DXD price'!B:B,MATCH('Other expenses'!C2,'ETH DXD price'!A:A,0))+E2</f>
        <v>6100</v>
      </c>
      <c r="O2" t="str">
        <f>+IF(N2=I2,"all good","all messed up")</f>
        <v>all good</v>
      </c>
      <c r="Q2" t="s">
        <v>1514</v>
      </c>
      <c r="R2" s="4">
        <f>+SUMIFS(I:I,B:B,"*ETH CC*")</f>
        <v>8572</v>
      </c>
    </row>
    <row r="3" spans="1:18" x14ac:dyDescent="0.2">
      <c r="A3" t="s">
        <v>877</v>
      </c>
      <c r="B3" t="s">
        <v>878</v>
      </c>
      <c r="C3" s="1">
        <v>44216</v>
      </c>
      <c r="E3">
        <v>416.66666666666669</v>
      </c>
      <c r="F3" t="s">
        <v>61</v>
      </c>
      <c r="G3" t="s">
        <v>874</v>
      </c>
      <c r="I3" s="4">
        <f>+D3*INDEX('ETH DXD price'!B:B,MATCH('Other expenses'!C3,'ETH DXD price'!A:A,0))+E3</f>
        <v>416.66666666666669</v>
      </c>
      <c r="K3" t="s">
        <v>879</v>
      </c>
      <c r="L3" t="s">
        <v>880</v>
      </c>
      <c r="M3" t="s">
        <v>101</v>
      </c>
      <c r="N3">
        <f>+D3*INDEX('ETH DXD price'!B:B,MATCH('Other expenses'!C3,'ETH DXD price'!A:A,0))+E3</f>
        <v>416.66666666666669</v>
      </c>
      <c r="O3" t="str">
        <f t="shared" ref="O3:O66" si="0">+IF(N3=I3,"all good","all messed up")</f>
        <v>all good</v>
      </c>
      <c r="Q3" t="s">
        <v>1448</v>
      </c>
      <c r="R3" s="4">
        <f>+SUMIFS(I:I,B:B,"*Lisbon*")</f>
        <v>47422</v>
      </c>
    </row>
    <row r="4" spans="1:18" x14ac:dyDescent="0.2">
      <c r="A4" t="s">
        <v>881</v>
      </c>
      <c r="B4" t="s">
        <v>882</v>
      </c>
      <c r="C4" s="1">
        <v>44220</v>
      </c>
      <c r="D4">
        <v>7.65</v>
      </c>
      <c r="F4" t="s">
        <v>56</v>
      </c>
      <c r="G4" t="s">
        <v>883</v>
      </c>
      <c r="I4" s="4">
        <f>+D4*INDEX('ETH DXD price'!B:B,MATCH('Other expenses'!C4,'ETH DXD price'!A:A,0))+E4</f>
        <v>9418.4993047391963</v>
      </c>
      <c r="K4" t="s">
        <v>884</v>
      </c>
      <c r="L4" t="s">
        <v>885</v>
      </c>
      <c r="M4" t="s">
        <v>101</v>
      </c>
      <c r="N4">
        <f>+D4*INDEX('ETH DXD price'!B:B,MATCH('Other expenses'!C4,'ETH DXD price'!A:A,0))+E4</f>
        <v>9418.4993047391963</v>
      </c>
      <c r="O4" t="str">
        <f t="shared" si="0"/>
        <v>all good</v>
      </c>
      <c r="Q4" t="s">
        <v>1449</v>
      </c>
      <c r="R4" s="4">
        <f>+SUMIFS(I:I,B:B,"*Denver*")</f>
        <v>76049</v>
      </c>
    </row>
    <row r="5" spans="1:18" x14ac:dyDescent="0.2">
      <c r="A5" t="s">
        <v>886</v>
      </c>
      <c r="B5" t="s">
        <v>887</v>
      </c>
      <c r="C5" s="1">
        <v>44226</v>
      </c>
      <c r="E5">
        <v>42.5</v>
      </c>
      <c r="F5" t="s">
        <v>61</v>
      </c>
      <c r="G5" t="s">
        <v>874</v>
      </c>
      <c r="I5" s="4">
        <f>+D5*INDEX('ETH DXD price'!B:B,MATCH('Other expenses'!C5,'ETH DXD price'!A:A,0))+E5</f>
        <v>42.5</v>
      </c>
      <c r="K5" t="s">
        <v>888</v>
      </c>
      <c r="L5" t="s">
        <v>889</v>
      </c>
      <c r="N5">
        <f>+D5*INDEX('ETH DXD price'!B:B,MATCH('Other expenses'!C5,'ETH DXD price'!A:A,0))+E5</f>
        <v>42.5</v>
      </c>
      <c r="O5" t="str">
        <f t="shared" si="0"/>
        <v>all good</v>
      </c>
      <c r="Q5" t="s">
        <v>1447</v>
      </c>
      <c r="R5" s="4">
        <f>+SUMIFS(I:I,B:B,"*Amsterdam*")</f>
        <v>56099.05</v>
      </c>
    </row>
    <row r="6" spans="1:18" x14ac:dyDescent="0.2">
      <c r="A6" t="s">
        <v>894</v>
      </c>
      <c r="B6" t="s">
        <v>895</v>
      </c>
      <c r="C6" s="1">
        <v>44227</v>
      </c>
      <c r="E6">
        <v>7164.2857142857147</v>
      </c>
      <c r="F6" t="s">
        <v>144</v>
      </c>
      <c r="G6" t="s">
        <v>896</v>
      </c>
      <c r="I6" s="4">
        <f>+D6*INDEX('ETH DXD price'!B:B,MATCH('Other expenses'!C6,'ETH DXD price'!A:A,0))+E6</f>
        <v>7164.2857142857147</v>
      </c>
      <c r="K6" t="s">
        <v>897</v>
      </c>
      <c r="L6" t="s">
        <v>898</v>
      </c>
      <c r="M6" t="s">
        <v>101</v>
      </c>
      <c r="N6">
        <f>+D6*INDEX('ETH DXD price'!B:B,MATCH('Other expenses'!C6,'ETH DXD price'!A:A,0))+E6</f>
        <v>7164.2857142857147</v>
      </c>
      <c r="O6" t="str">
        <f t="shared" si="0"/>
        <v>all good</v>
      </c>
      <c r="Q6" t="s">
        <v>1525</v>
      </c>
      <c r="R6" s="4">
        <f>+SUMIFS(I:I,B:B,"*Colombia*")</f>
        <v>24155</v>
      </c>
    </row>
    <row r="7" spans="1:18" x14ac:dyDescent="0.2">
      <c r="A7" t="s">
        <v>890</v>
      </c>
      <c r="B7" t="s">
        <v>891</v>
      </c>
      <c r="C7" s="1">
        <v>44227</v>
      </c>
      <c r="E7">
        <v>7500</v>
      </c>
      <c r="F7" t="s">
        <v>61</v>
      </c>
      <c r="G7" t="s">
        <v>874</v>
      </c>
      <c r="I7" s="4">
        <f>+D7*INDEX('ETH DXD price'!B:B,MATCH('Other expenses'!C7,'ETH DXD price'!A:A,0))+E7</f>
        <v>7500</v>
      </c>
      <c r="K7" t="s">
        <v>892</v>
      </c>
      <c r="L7" t="s">
        <v>893</v>
      </c>
      <c r="M7" t="s">
        <v>101</v>
      </c>
      <c r="N7">
        <f>+D7*INDEX('ETH DXD price'!B:B,MATCH('Other expenses'!C7,'ETH DXD price'!A:A,0))+E7</f>
        <v>7500</v>
      </c>
      <c r="O7" t="str">
        <f t="shared" si="0"/>
        <v>all good</v>
      </c>
    </row>
    <row r="8" spans="1:18" x14ac:dyDescent="0.2">
      <c r="A8" t="s">
        <v>899</v>
      </c>
      <c r="B8" t="s">
        <v>900</v>
      </c>
      <c r="C8" s="1">
        <v>44230</v>
      </c>
      <c r="E8">
        <v>5460</v>
      </c>
      <c r="F8" t="s">
        <v>31</v>
      </c>
      <c r="G8" t="s">
        <v>901</v>
      </c>
      <c r="I8" s="4">
        <f>+D8*INDEX('ETH DXD price'!B:B,MATCH('Other expenses'!C8,'ETH DXD price'!A:A,0))+E8</f>
        <v>5460</v>
      </c>
      <c r="K8" t="s">
        <v>902</v>
      </c>
      <c r="L8" t="s">
        <v>903</v>
      </c>
      <c r="M8" t="s">
        <v>101</v>
      </c>
      <c r="N8">
        <f>+D8*INDEX('ETH DXD price'!B:B,MATCH('Other expenses'!C8,'ETH DXD price'!A:A,0))+E8</f>
        <v>5460</v>
      </c>
      <c r="O8" t="str">
        <f t="shared" si="0"/>
        <v>all good</v>
      </c>
      <c r="Q8" t="s">
        <v>1441</v>
      </c>
      <c r="R8" s="26">
        <f>+SUM(R2:R6)</f>
        <v>212297.05</v>
      </c>
    </row>
    <row r="9" spans="1:18" x14ac:dyDescent="0.2">
      <c r="A9" t="s">
        <v>904</v>
      </c>
      <c r="B9" t="s">
        <v>905</v>
      </c>
      <c r="C9" s="1">
        <v>44232</v>
      </c>
      <c r="E9">
        <v>3000</v>
      </c>
      <c r="F9" t="s">
        <v>51</v>
      </c>
      <c r="G9" t="s">
        <v>883</v>
      </c>
      <c r="I9" s="4">
        <f>+D9*INDEX('ETH DXD price'!B:B,MATCH('Other expenses'!C9,'ETH DXD price'!A:A,0))+E9</f>
        <v>3000</v>
      </c>
      <c r="K9" t="s">
        <v>906</v>
      </c>
      <c r="L9" t="s">
        <v>907</v>
      </c>
      <c r="M9" t="s">
        <v>101</v>
      </c>
      <c r="N9">
        <f>+D9*INDEX('ETH DXD price'!B:B,MATCH('Other expenses'!C9,'ETH DXD price'!A:A,0))+E9</f>
        <v>3000</v>
      </c>
      <c r="O9" t="str">
        <f t="shared" si="0"/>
        <v>all good</v>
      </c>
    </row>
    <row r="10" spans="1:18" x14ac:dyDescent="0.2">
      <c r="A10" t="s">
        <v>908</v>
      </c>
      <c r="B10" t="s">
        <v>905</v>
      </c>
      <c r="C10" s="1">
        <v>44232</v>
      </c>
      <c r="E10">
        <v>3000</v>
      </c>
      <c r="F10" t="s">
        <v>144</v>
      </c>
      <c r="G10" t="s">
        <v>883</v>
      </c>
      <c r="I10" s="4">
        <f>+D10*INDEX('ETH DXD price'!B:B,MATCH('Other expenses'!C10,'ETH DXD price'!A:A,0))+E10</f>
        <v>3000</v>
      </c>
      <c r="K10" t="s">
        <v>906</v>
      </c>
      <c r="L10" t="s">
        <v>907</v>
      </c>
      <c r="M10" t="s">
        <v>101</v>
      </c>
      <c r="N10">
        <f>+D10*INDEX('ETH DXD price'!B:B,MATCH('Other expenses'!C10,'ETH DXD price'!A:A,0))+E10</f>
        <v>3000</v>
      </c>
      <c r="O10" t="str">
        <f t="shared" si="0"/>
        <v>all good</v>
      </c>
    </row>
    <row r="11" spans="1:18" x14ac:dyDescent="0.2">
      <c r="A11" t="s">
        <v>909</v>
      </c>
      <c r="B11" t="s">
        <v>905</v>
      </c>
      <c r="C11" s="1">
        <v>44232</v>
      </c>
      <c r="E11">
        <v>3000</v>
      </c>
      <c r="F11" t="s">
        <v>56</v>
      </c>
      <c r="G11" t="s">
        <v>883</v>
      </c>
      <c r="I11" s="4">
        <f>+D11*INDEX('ETH DXD price'!B:B,MATCH('Other expenses'!C11,'ETH DXD price'!A:A,0))+E11</f>
        <v>3000</v>
      </c>
      <c r="K11" t="s">
        <v>906</v>
      </c>
      <c r="L11" t="s">
        <v>907</v>
      </c>
      <c r="M11" t="s">
        <v>101</v>
      </c>
      <c r="N11">
        <f>+D11*INDEX('ETH DXD price'!B:B,MATCH('Other expenses'!C11,'ETH DXD price'!A:A,0))+E11</f>
        <v>3000</v>
      </c>
      <c r="O11" t="str">
        <f t="shared" si="0"/>
        <v>all good</v>
      </c>
    </row>
    <row r="12" spans="1:18" x14ac:dyDescent="0.2">
      <c r="A12" t="s">
        <v>910</v>
      </c>
      <c r="B12" t="s">
        <v>911</v>
      </c>
      <c r="C12" s="1">
        <v>44233</v>
      </c>
      <c r="D12">
        <v>0.5</v>
      </c>
      <c r="F12" t="s">
        <v>121</v>
      </c>
      <c r="G12" t="s">
        <v>896</v>
      </c>
      <c r="H12">
        <v>30</v>
      </c>
      <c r="I12" s="4">
        <f>+D12*INDEX('ETH DXD price'!B:B,MATCH('Other expenses'!C12,'ETH DXD price'!A:A,0))+E12</f>
        <v>862.42845416965497</v>
      </c>
      <c r="K12" t="s">
        <v>912</v>
      </c>
      <c r="L12" t="s">
        <v>913</v>
      </c>
      <c r="N12">
        <f>+D12*INDEX('ETH DXD price'!B:B,MATCH('Other expenses'!C12,'ETH DXD price'!A:A,0))+E12</f>
        <v>862.42845416965497</v>
      </c>
      <c r="O12" t="str">
        <f t="shared" si="0"/>
        <v>all good</v>
      </c>
    </row>
    <row r="13" spans="1:18" x14ac:dyDescent="0.2">
      <c r="A13" t="s">
        <v>915</v>
      </c>
      <c r="B13" t="s">
        <v>916</v>
      </c>
      <c r="C13" s="1">
        <v>44249</v>
      </c>
      <c r="E13">
        <v>14400</v>
      </c>
      <c r="F13" t="s">
        <v>51</v>
      </c>
      <c r="G13" t="s">
        <v>883</v>
      </c>
      <c r="I13" s="4">
        <f>+D13*INDEX('ETH DXD price'!B:B,MATCH('Other expenses'!C13,'ETH DXD price'!A:A,0))+E13</f>
        <v>14400</v>
      </c>
      <c r="J13" t="s">
        <v>917</v>
      </c>
      <c r="K13" t="s">
        <v>918</v>
      </c>
      <c r="L13" t="s">
        <v>919</v>
      </c>
      <c r="M13" t="s">
        <v>101</v>
      </c>
      <c r="N13">
        <f>+D13*INDEX('ETH DXD price'!B:B,MATCH('Other expenses'!C13,'ETH DXD price'!A:A,0))+E13</f>
        <v>14400</v>
      </c>
      <c r="O13" t="str">
        <f t="shared" si="0"/>
        <v>all good</v>
      </c>
    </row>
    <row r="14" spans="1:18" x14ac:dyDescent="0.2">
      <c r="A14" t="s">
        <v>920</v>
      </c>
      <c r="B14" t="s">
        <v>916</v>
      </c>
      <c r="C14" s="1">
        <v>44249</v>
      </c>
      <c r="E14">
        <v>1800</v>
      </c>
      <c r="F14" t="s">
        <v>144</v>
      </c>
      <c r="G14" t="s">
        <v>883</v>
      </c>
      <c r="I14" s="4">
        <f>+D14*INDEX('ETH DXD price'!B:B,MATCH('Other expenses'!C14,'ETH DXD price'!A:A,0))+E14</f>
        <v>1800</v>
      </c>
      <c r="K14" t="s">
        <v>918</v>
      </c>
      <c r="L14" t="s">
        <v>919</v>
      </c>
      <c r="M14" t="s">
        <v>101</v>
      </c>
      <c r="N14">
        <f>+D14*INDEX('ETH DXD price'!B:B,MATCH('Other expenses'!C14,'ETH DXD price'!A:A,0))+E14</f>
        <v>1800</v>
      </c>
      <c r="O14" t="str">
        <f t="shared" si="0"/>
        <v>all good</v>
      </c>
    </row>
    <row r="15" spans="1:18" x14ac:dyDescent="0.2">
      <c r="A15" t="s">
        <v>923</v>
      </c>
      <c r="B15" t="s">
        <v>895</v>
      </c>
      <c r="C15" s="1">
        <v>44255</v>
      </c>
      <c r="E15">
        <v>7164.2857142857147</v>
      </c>
      <c r="F15" t="s">
        <v>144</v>
      </c>
      <c r="G15" t="s">
        <v>896</v>
      </c>
      <c r="I15" s="4">
        <f>+D15*INDEX('ETH DXD price'!B:B,MATCH('Other expenses'!C15,'ETH DXD price'!A:A,0))+E15</f>
        <v>7164.2857142857147</v>
      </c>
      <c r="K15" t="s">
        <v>897</v>
      </c>
      <c r="L15" t="s">
        <v>898</v>
      </c>
      <c r="M15" t="s">
        <v>101</v>
      </c>
      <c r="N15">
        <f>+D15*INDEX('ETH DXD price'!B:B,MATCH('Other expenses'!C15,'ETH DXD price'!A:A,0))+E15</f>
        <v>7164.2857142857147</v>
      </c>
      <c r="O15" t="str">
        <f t="shared" si="0"/>
        <v>all good</v>
      </c>
    </row>
    <row r="16" spans="1:18" x14ac:dyDescent="0.2">
      <c r="A16" t="s">
        <v>921</v>
      </c>
      <c r="B16" t="s">
        <v>922</v>
      </c>
      <c r="C16" s="1">
        <v>44255</v>
      </c>
      <c r="E16">
        <v>7500</v>
      </c>
      <c r="F16" t="s">
        <v>61</v>
      </c>
      <c r="G16" t="s">
        <v>874</v>
      </c>
      <c r="I16" s="4">
        <f>+D16*INDEX('ETH DXD price'!B:B,MATCH('Other expenses'!C16,'ETH DXD price'!A:A,0))+E16</f>
        <v>7500</v>
      </c>
      <c r="K16" t="s">
        <v>892</v>
      </c>
      <c r="L16" t="s">
        <v>893</v>
      </c>
      <c r="M16" t="s">
        <v>101</v>
      </c>
      <c r="N16">
        <f>+D16*INDEX('ETH DXD price'!B:B,MATCH('Other expenses'!C16,'ETH DXD price'!A:A,0))+E16</f>
        <v>7500</v>
      </c>
      <c r="O16" t="str">
        <f t="shared" si="0"/>
        <v>all good</v>
      </c>
    </row>
    <row r="17" spans="1:15" x14ac:dyDescent="0.2">
      <c r="A17" t="s">
        <v>924</v>
      </c>
      <c r="B17" t="s">
        <v>925</v>
      </c>
      <c r="C17" s="1">
        <v>44258</v>
      </c>
      <c r="E17">
        <v>5000</v>
      </c>
      <c r="F17" t="s">
        <v>926</v>
      </c>
      <c r="G17" t="s">
        <v>1414</v>
      </c>
      <c r="I17" s="4">
        <f>+D17*INDEX('ETH DXD price'!B:B,MATCH('Other expenses'!C17,'ETH DXD price'!A:A,0))+E17</f>
        <v>5000</v>
      </c>
      <c r="K17" t="s">
        <v>927</v>
      </c>
      <c r="L17" t="s">
        <v>928</v>
      </c>
      <c r="M17" t="s">
        <v>101</v>
      </c>
      <c r="N17">
        <f>+D17*INDEX('ETH DXD price'!B:B,MATCH('Other expenses'!C17,'ETH DXD price'!A:A,0))+E17</f>
        <v>5000</v>
      </c>
      <c r="O17" t="str">
        <f t="shared" si="0"/>
        <v>all good</v>
      </c>
    </row>
    <row r="18" spans="1:15" x14ac:dyDescent="0.2">
      <c r="A18" t="s">
        <v>914</v>
      </c>
      <c r="B18" t="s">
        <v>878</v>
      </c>
      <c r="C18" s="1">
        <v>44263</v>
      </c>
      <c r="E18">
        <v>416.66666666666669</v>
      </c>
      <c r="F18" t="s">
        <v>61</v>
      </c>
      <c r="G18" t="s">
        <v>874</v>
      </c>
      <c r="I18" s="4">
        <f>+D18*INDEX('ETH DXD price'!B:B,MATCH('Other expenses'!C18,'ETH DXD price'!A:A,0))+E18</f>
        <v>416.66666666666669</v>
      </c>
      <c r="K18" t="s">
        <v>879</v>
      </c>
      <c r="L18" t="s">
        <v>880</v>
      </c>
      <c r="M18" t="s">
        <v>101</v>
      </c>
      <c r="N18">
        <f>+D18*INDEX('ETH DXD price'!B:B,MATCH('Other expenses'!C18,'ETH DXD price'!A:A,0))+E18</f>
        <v>416.66666666666669</v>
      </c>
      <c r="O18" t="str">
        <f t="shared" si="0"/>
        <v>all good</v>
      </c>
    </row>
    <row r="19" spans="1:15" x14ac:dyDescent="0.2">
      <c r="A19" t="s">
        <v>930</v>
      </c>
      <c r="B19" t="s">
        <v>931</v>
      </c>
      <c r="C19" s="1">
        <v>44282</v>
      </c>
      <c r="E19">
        <v>589</v>
      </c>
      <c r="F19" t="s">
        <v>61</v>
      </c>
      <c r="G19" t="s">
        <v>932</v>
      </c>
      <c r="I19" s="4">
        <f>+D19*INDEX('ETH DXD price'!B:B,MATCH('Other expenses'!C19,'ETH DXD price'!A:A,0))+E19</f>
        <v>589</v>
      </c>
      <c r="K19" t="s">
        <v>933</v>
      </c>
      <c r="L19" t="s">
        <v>934</v>
      </c>
      <c r="M19" t="s">
        <v>34</v>
      </c>
      <c r="N19">
        <f>+D19*INDEX('ETH DXD price'!B:B,MATCH('Other expenses'!C19,'ETH DXD price'!A:A,0))+E19</f>
        <v>589</v>
      </c>
      <c r="O19" t="str">
        <f t="shared" si="0"/>
        <v>all good</v>
      </c>
    </row>
    <row r="20" spans="1:15" x14ac:dyDescent="0.2">
      <c r="A20" t="s">
        <v>937</v>
      </c>
      <c r="B20" t="s">
        <v>895</v>
      </c>
      <c r="C20" s="1">
        <v>44286</v>
      </c>
      <c r="E20">
        <v>7164.2857142857147</v>
      </c>
      <c r="F20" t="s">
        <v>144</v>
      </c>
      <c r="G20" t="s">
        <v>896</v>
      </c>
      <c r="I20" s="4">
        <f>+D20*INDEX('ETH DXD price'!B:B,MATCH('Other expenses'!C20,'ETH DXD price'!A:A,0))+E20</f>
        <v>7164.2857142857147</v>
      </c>
      <c r="K20" t="s">
        <v>938</v>
      </c>
      <c r="L20" t="s">
        <v>939</v>
      </c>
      <c r="M20" t="s">
        <v>101</v>
      </c>
      <c r="N20">
        <f>+D20*INDEX('ETH DXD price'!B:B,MATCH('Other expenses'!C20,'ETH DXD price'!A:A,0))+E20</f>
        <v>7164.2857142857147</v>
      </c>
      <c r="O20" t="str">
        <f t="shared" si="0"/>
        <v>all good</v>
      </c>
    </row>
    <row r="21" spans="1:15" x14ac:dyDescent="0.2">
      <c r="A21" t="s">
        <v>935</v>
      </c>
      <c r="B21" t="s">
        <v>936</v>
      </c>
      <c r="C21" s="1">
        <v>44286</v>
      </c>
      <c r="E21">
        <v>7500</v>
      </c>
      <c r="F21" t="s">
        <v>61</v>
      </c>
      <c r="G21" t="s">
        <v>874</v>
      </c>
      <c r="I21" s="4">
        <f>+D21*INDEX('ETH DXD price'!B:B,MATCH('Other expenses'!C21,'ETH DXD price'!A:A,0))+E21</f>
        <v>7500</v>
      </c>
      <c r="K21" t="s">
        <v>892</v>
      </c>
      <c r="L21" t="s">
        <v>893</v>
      </c>
      <c r="M21" t="s">
        <v>101</v>
      </c>
      <c r="N21">
        <f>+D21*INDEX('ETH DXD price'!B:B,MATCH('Other expenses'!C21,'ETH DXD price'!A:A,0))+E21</f>
        <v>7500</v>
      </c>
      <c r="O21" t="str">
        <f t="shared" si="0"/>
        <v>all good</v>
      </c>
    </row>
    <row r="22" spans="1:15" x14ac:dyDescent="0.2">
      <c r="A22" t="s">
        <v>929</v>
      </c>
      <c r="B22" t="s">
        <v>878</v>
      </c>
      <c r="C22" s="1">
        <v>44288</v>
      </c>
      <c r="E22">
        <v>416.66666666666669</v>
      </c>
      <c r="F22" t="s">
        <v>61</v>
      </c>
      <c r="G22" t="s">
        <v>874</v>
      </c>
      <c r="I22" s="4">
        <f>+D22*INDEX('ETH DXD price'!B:B,MATCH('Other expenses'!C22,'ETH DXD price'!A:A,0))+E22</f>
        <v>416.66666666666669</v>
      </c>
      <c r="K22" t="s">
        <v>879</v>
      </c>
      <c r="L22" t="s">
        <v>880</v>
      </c>
      <c r="M22" t="s">
        <v>101</v>
      </c>
      <c r="N22">
        <f>+D22*INDEX('ETH DXD price'!B:B,MATCH('Other expenses'!C22,'ETH DXD price'!A:A,0))+E22</f>
        <v>416.66666666666669</v>
      </c>
      <c r="O22" t="str">
        <f t="shared" si="0"/>
        <v>all good</v>
      </c>
    </row>
    <row r="23" spans="1:15" x14ac:dyDescent="0.2">
      <c r="A23" t="s">
        <v>940</v>
      </c>
      <c r="B23" t="s">
        <v>941</v>
      </c>
      <c r="C23" s="1">
        <v>44291</v>
      </c>
      <c r="E23">
        <v>3600</v>
      </c>
      <c r="F23" t="s">
        <v>56</v>
      </c>
      <c r="G23" t="s">
        <v>883</v>
      </c>
      <c r="I23" s="4">
        <f>+D23*INDEX('ETH DXD price'!B:B,MATCH('Other expenses'!C23,'ETH DXD price'!A:A,0))+E23</f>
        <v>3600</v>
      </c>
      <c r="J23" t="s">
        <v>942</v>
      </c>
      <c r="K23" t="s">
        <v>943</v>
      </c>
      <c r="L23" t="s">
        <v>944</v>
      </c>
      <c r="M23" t="s">
        <v>34</v>
      </c>
      <c r="N23">
        <f>+D23*INDEX('ETH DXD price'!B:B,MATCH('Other expenses'!C23,'ETH DXD price'!A:A,0))+E23</f>
        <v>3600</v>
      </c>
      <c r="O23" t="str">
        <f t="shared" si="0"/>
        <v>all good</v>
      </c>
    </row>
    <row r="24" spans="1:15" x14ac:dyDescent="0.2">
      <c r="A24" t="s">
        <v>945</v>
      </c>
      <c r="B24" t="s">
        <v>941</v>
      </c>
      <c r="C24" s="1">
        <v>44291</v>
      </c>
      <c r="E24">
        <v>1800</v>
      </c>
      <c r="F24" t="s">
        <v>51</v>
      </c>
      <c r="G24" t="s">
        <v>883</v>
      </c>
      <c r="I24" s="4">
        <f>+D24*INDEX('ETH DXD price'!B:B,MATCH('Other expenses'!C24,'ETH DXD price'!A:A,0))+E24</f>
        <v>1800</v>
      </c>
      <c r="K24" t="s">
        <v>943</v>
      </c>
      <c r="L24" t="s">
        <v>944</v>
      </c>
      <c r="M24" t="s">
        <v>34</v>
      </c>
      <c r="N24">
        <f>+D24*INDEX('ETH DXD price'!B:B,MATCH('Other expenses'!C24,'ETH DXD price'!A:A,0))+E24</f>
        <v>1800</v>
      </c>
      <c r="O24" t="str">
        <f t="shared" si="0"/>
        <v>all good</v>
      </c>
    </row>
    <row r="25" spans="1:15" x14ac:dyDescent="0.2">
      <c r="A25" t="s">
        <v>946</v>
      </c>
      <c r="B25" t="s">
        <v>900</v>
      </c>
      <c r="C25" s="1">
        <v>44300</v>
      </c>
      <c r="E25">
        <v>5460</v>
      </c>
      <c r="F25" t="s">
        <v>31</v>
      </c>
      <c r="G25" t="s">
        <v>901</v>
      </c>
      <c r="I25" s="4">
        <f>+D25*INDEX('ETH DXD price'!B:B,MATCH('Other expenses'!C25,'ETH DXD price'!A:A,0))+E25</f>
        <v>5460</v>
      </c>
      <c r="K25" t="s">
        <v>947</v>
      </c>
      <c r="L25" t="s">
        <v>948</v>
      </c>
      <c r="M25" t="s">
        <v>101</v>
      </c>
      <c r="N25">
        <f>+D25*INDEX('ETH DXD price'!B:B,MATCH('Other expenses'!C25,'ETH DXD price'!A:A,0))+E25</f>
        <v>5460</v>
      </c>
      <c r="O25" t="str">
        <f t="shared" si="0"/>
        <v>all good</v>
      </c>
    </row>
    <row r="26" spans="1:15" x14ac:dyDescent="0.2">
      <c r="A26" t="s">
        <v>950</v>
      </c>
      <c r="B26" t="s">
        <v>951</v>
      </c>
      <c r="C26" s="1">
        <v>44307</v>
      </c>
      <c r="E26">
        <v>3600</v>
      </c>
      <c r="F26" t="s">
        <v>401</v>
      </c>
      <c r="G26" t="s">
        <v>901</v>
      </c>
      <c r="I26" s="4">
        <f>+D26*INDEX('ETH DXD price'!B:B,MATCH('Other expenses'!C26,'ETH DXD price'!A:A,0))+E26</f>
        <v>3600</v>
      </c>
      <c r="K26" t="s">
        <v>952</v>
      </c>
      <c r="L26" t="s">
        <v>953</v>
      </c>
      <c r="M26" t="s">
        <v>34</v>
      </c>
      <c r="N26">
        <f>+D26*INDEX('ETH DXD price'!B:B,MATCH('Other expenses'!C26,'ETH DXD price'!A:A,0))+E26</f>
        <v>3600</v>
      </c>
      <c r="O26" t="str">
        <f t="shared" si="0"/>
        <v>all good</v>
      </c>
    </row>
    <row r="27" spans="1:15" x14ac:dyDescent="0.2">
      <c r="A27" t="s">
        <v>954</v>
      </c>
      <c r="B27" t="s">
        <v>955</v>
      </c>
      <c r="C27" s="1">
        <v>44309</v>
      </c>
      <c r="E27">
        <v>3700</v>
      </c>
      <c r="F27" t="s">
        <v>61</v>
      </c>
      <c r="G27" t="s">
        <v>874</v>
      </c>
      <c r="I27" s="4">
        <f>+D27*INDEX('ETH DXD price'!B:B,MATCH('Other expenses'!C27,'ETH DXD price'!A:A,0))+E27</f>
        <v>3700</v>
      </c>
      <c r="K27" t="s">
        <v>252</v>
      </c>
      <c r="L27" t="s">
        <v>253</v>
      </c>
      <c r="M27" t="s">
        <v>34</v>
      </c>
      <c r="N27">
        <f>+D27*INDEX('ETH DXD price'!B:B,MATCH('Other expenses'!C27,'ETH DXD price'!A:A,0))+E27</f>
        <v>3700</v>
      </c>
      <c r="O27" t="str">
        <f t="shared" si="0"/>
        <v>all good</v>
      </c>
    </row>
    <row r="28" spans="1:15" x14ac:dyDescent="0.2">
      <c r="A28" t="s">
        <v>956</v>
      </c>
      <c r="B28" t="s">
        <v>957</v>
      </c>
      <c r="C28" s="1">
        <v>44311</v>
      </c>
      <c r="E28">
        <v>9000</v>
      </c>
      <c r="F28" t="s">
        <v>51</v>
      </c>
      <c r="G28" t="s">
        <v>883</v>
      </c>
      <c r="I28" s="4">
        <f>+D28*INDEX('ETH DXD price'!B:B,MATCH('Other expenses'!C28,'ETH DXD price'!A:A,0))+E28</f>
        <v>9000</v>
      </c>
      <c r="K28" t="s">
        <v>958</v>
      </c>
      <c r="L28" t="s">
        <v>959</v>
      </c>
      <c r="M28" t="s">
        <v>34</v>
      </c>
      <c r="N28">
        <f>+D28*INDEX('ETH DXD price'!B:B,MATCH('Other expenses'!C28,'ETH DXD price'!A:A,0))+E28</f>
        <v>9000</v>
      </c>
      <c r="O28" t="str">
        <f t="shared" si="0"/>
        <v>all good</v>
      </c>
    </row>
    <row r="29" spans="1:15" x14ac:dyDescent="0.2">
      <c r="A29" t="s">
        <v>960</v>
      </c>
      <c r="B29" t="s">
        <v>957</v>
      </c>
      <c r="C29" s="1">
        <v>44311</v>
      </c>
      <c r="E29">
        <v>5400</v>
      </c>
      <c r="F29" t="s">
        <v>56</v>
      </c>
      <c r="G29" t="s">
        <v>883</v>
      </c>
      <c r="I29" s="4">
        <f>+D29*INDEX('ETH DXD price'!B:B,MATCH('Other expenses'!C29,'ETH DXD price'!A:A,0))+E29</f>
        <v>5400</v>
      </c>
      <c r="K29" t="s">
        <v>958</v>
      </c>
      <c r="L29" t="s">
        <v>959</v>
      </c>
      <c r="M29" t="s">
        <v>34</v>
      </c>
      <c r="N29">
        <f>+D29*INDEX('ETH DXD price'!B:B,MATCH('Other expenses'!C29,'ETH DXD price'!A:A,0))+E29</f>
        <v>5400</v>
      </c>
      <c r="O29" t="str">
        <f t="shared" si="0"/>
        <v>all good</v>
      </c>
    </row>
    <row r="30" spans="1:15" x14ac:dyDescent="0.2">
      <c r="A30" t="s">
        <v>961</v>
      </c>
      <c r="B30" t="s">
        <v>962</v>
      </c>
      <c r="C30" s="1">
        <v>44314</v>
      </c>
      <c r="E30">
        <v>10000</v>
      </c>
      <c r="F30" t="s">
        <v>1252</v>
      </c>
      <c r="G30" t="s">
        <v>874</v>
      </c>
      <c r="I30" s="4">
        <f>+D30*INDEX('ETH DXD price'!B:B,MATCH('Other expenses'!C30,'ETH DXD price'!A:A,0))+E30</f>
        <v>10000</v>
      </c>
      <c r="K30" t="s">
        <v>963</v>
      </c>
      <c r="L30" t="s">
        <v>964</v>
      </c>
      <c r="N30">
        <f>+D30*INDEX('ETH DXD price'!B:B,MATCH('Other expenses'!C30,'ETH DXD price'!A:A,0))+E30</f>
        <v>10000</v>
      </c>
      <c r="O30" t="str">
        <f t="shared" si="0"/>
        <v>all good</v>
      </c>
    </row>
    <row r="31" spans="1:15" x14ac:dyDescent="0.2">
      <c r="A31" t="s">
        <v>965</v>
      </c>
      <c r="B31" t="s">
        <v>895</v>
      </c>
      <c r="C31" s="1">
        <v>44316</v>
      </c>
      <c r="E31">
        <v>7164.2857142857147</v>
      </c>
      <c r="F31" t="s">
        <v>144</v>
      </c>
      <c r="G31" t="s">
        <v>896</v>
      </c>
      <c r="I31" s="4">
        <f>+D31*INDEX('ETH DXD price'!B:B,MATCH('Other expenses'!C31,'ETH DXD price'!A:A,0))+E31</f>
        <v>7164.2857142857147</v>
      </c>
      <c r="K31" t="s">
        <v>897</v>
      </c>
      <c r="L31" t="s">
        <v>898</v>
      </c>
      <c r="M31" t="s">
        <v>101</v>
      </c>
      <c r="N31">
        <f>+D31*INDEX('ETH DXD price'!B:B,MATCH('Other expenses'!C31,'ETH DXD price'!A:A,0))+E31</f>
        <v>7164.2857142857147</v>
      </c>
      <c r="O31" t="str">
        <f t="shared" si="0"/>
        <v>all good</v>
      </c>
    </row>
    <row r="32" spans="1:15" x14ac:dyDescent="0.2">
      <c r="A32" t="s">
        <v>966</v>
      </c>
      <c r="B32" t="s">
        <v>967</v>
      </c>
      <c r="C32" s="1">
        <v>44317</v>
      </c>
      <c r="E32">
        <v>5500</v>
      </c>
      <c r="F32" t="s">
        <v>61</v>
      </c>
      <c r="G32" t="s">
        <v>968</v>
      </c>
      <c r="I32" s="4">
        <f>+D32*INDEX('ETH DXD price'!B:B,MATCH('Other expenses'!C32,'ETH DXD price'!A:A,0))+E32</f>
        <v>5500</v>
      </c>
      <c r="K32" t="s">
        <v>969</v>
      </c>
      <c r="L32" t="s">
        <v>970</v>
      </c>
      <c r="M32" t="s">
        <v>34</v>
      </c>
      <c r="N32">
        <f>+D32*INDEX('ETH DXD price'!B:B,MATCH('Other expenses'!C32,'ETH DXD price'!A:A,0))+E32</f>
        <v>5500</v>
      </c>
      <c r="O32" t="str">
        <f t="shared" si="0"/>
        <v>all good</v>
      </c>
    </row>
    <row r="33" spans="1:15" x14ac:dyDescent="0.2">
      <c r="A33" t="s">
        <v>971</v>
      </c>
      <c r="B33" t="s">
        <v>972</v>
      </c>
      <c r="C33" s="1">
        <v>44318</v>
      </c>
      <c r="E33">
        <v>6800</v>
      </c>
      <c r="F33" t="s">
        <v>56</v>
      </c>
      <c r="G33" t="s">
        <v>901</v>
      </c>
      <c r="I33" s="4">
        <f>+D33*INDEX('ETH DXD price'!B:B,MATCH('Other expenses'!C33,'ETH DXD price'!A:A,0))+E33</f>
        <v>6800</v>
      </c>
      <c r="K33" t="s">
        <v>973</v>
      </c>
      <c r="L33" t="s">
        <v>974</v>
      </c>
      <c r="M33" t="s">
        <v>34</v>
      </c>
      <c r="N33">
        <f>+D33*INDEX('ETH DXD price'!B:B,MATCH('Other expenses'!C33,'ETH DXD price'!A:A,0))+E33</f>
        <v>6800</v>
      </c>
      <c r="O33" t="str">
        <f t="shared" si="0"/>
        <v>all good</v>
      </c>
    </row>
    <row r="34" spans="1:15" x14ac:dyDescent="0.2">
      <c r="A34" t="s">
        <v>949</v>
      </c>
      <c r="B34" t="s">
        <v>878</v>
      </c>
      <c r="C34" s="1">
        <v>44330</v>
      </c>
      <c r="E34">
        <v>416.66666666666669</v>
      </c>
      <c r="F34" t="s">
        <v>61</v>
      </c>
      <c r="G34" t="s">
        <v>874</v>
      </c>
      <c r="I34" s="4">
        <f>+D34*INDEX('ETH DXD price'!B:B,MATCH('Other expenses'!C34,'ETH DXD price'!A:A,0))+E34</f>
        <v>416.66666666666669</v>
      </c>
      <c r="K34" t="s">
        <v>879</v>
      </c>
      <c r="L34" t="s">
        <v>880</v>
      </c>
      <c r="M34" t="s">
        <v>101</v>
      </c>
      <c r="N34">
        <f>+D34*INDEX('ETH DXD price'!B:B,MATCH('Other expenses'!C34,'ETH DXD price'!A:A,0))+E34</f>
        <v>416.66666666666669</v>
      </c>
      <c r="O34" t="str">
        <f t="shared" si="0"/>
        <v>all good</v>
      </c>
    </row>
    <row r="35" spans="1:15" x14ac:dyDescent="0.2">
      <c r="A35" t="s">
        <v>976</v>
      </c>
      <c r="B35" t="s">
        <v>977</v>
      </c>
      <c r="C35" s="1">
        <v>44338</v>
      </c>
      <c r="E35">
        <v>10000</v>
      </c>
      <c r="F35" t="s">
        <v>144</v>
      </c>
      <c r="G35" t="s">
        <v>896</v>
      </c>
      <c r="I35" s="4">
        <f>+D35*INDEX('ETH DXD price'!B:B,MATCH('Other expenses'!C35,'ETH DXD price'!A:A,0))+E35</f>
        <v>10000</v>
      </c>
      <c r="K35" t="s">
        <v>978</v>
      </c>
      <c r="L35" t="s">
        <v>979</v>
      </c>
      <c r="M35" t="s">
        <v>34</v>
      </c>
      <c r="N35">
        <f>+D35*INDEX('ETH DXD price'!B:B,MATCH('Other expenses'!C35,'ETH DXD price'!A:A,0))+E35</f>
        <v>10000</v>
      </c>
      <c r="O35" t="str">
        <f t="shared" si="0"/>
        <v>all good</v>
      </c>
    </row>
    <row r="36" spans="1:15" x14ac:dyDescent="0.2">
      <c r="A36" t="s">
        <v>980</v>
      </c>
      <c r="B36" t="s">
        <v>981</v>
      </c>
      <c r="C36" s="1">
        <v>44340</v>
      </c>
      <c r="E36">
        <v>1960</v>
      </c>
      <c r="F36" t="s">
        <v>982</v>
      </c>
      <c r="G36" t="s">
        <v>874</v>
      </c>
      <c r="I36" s="4">
        <f>+D36*INDEX('ETH DXD price'!B:B,MATCH('Other expenses'!C36,'ETH DXD price'!A:A,0))+E36</f>
        <v>1960</v>
      </c>
      <c r="K36" t="s">
        <v>983</v>
      </c>
      <c r="L36" t="s">
        <v>984</v>
      </c>
      <c r="M36" t="s">
        <v>101</v>
      </c>
      <c r="N36">
        <f>+D36*INDEX('ETH DXD price'!B:B,MATCH('Other expenses'!C36,'ETH DXD price'!A:A,0))+E36</f>
        <v>1960</v>
      </c>
      <c r="O36" t="str">
        <f t="shared" si="0"/>
        <v>all good</v>
      </c>
    </row>
    <row r="37" spans="1:15" x14ac:dyDescent="0.2">
      <c r="A37" t="s">
        <v>985</v>
      </c>
      <c r="B37" t="s">
        <v>986</v>
      </c>
      <c r="C37" s="1">
        <v>44346</v>
      </c>
      <c r="E37">
        <v>10800</v>
      </c>
      <c r="F37" t="s">
        <v>56</v>
      </c>
      <c r="G37" t="s">
        <v>883</v>
      </c>
      <c r="I37" s="4">
        <f>+D37*INDEX('ETH DXD price'!B:B,MATCH('Other expenses'!C37,'ETH DXD price'!A:A,0))+E37</f>
        <v>10800</v>
      </c>
      <c r="K37" t="s">
        <v>987</v>
      </c>
      <c r="L37" t="s">
        <v>988</v>
      </c>
      <c r="M37" t="s">
        <v>34</v>
      </c>
      <c r="N37">
        <f>+D37*INDEX('ETH DXD price'!B:B,MATCH('Other expenses'!C37,'ETH DXD price'!A:A,0))+E37</f>
        <v>10800</v>
      </c>
      <c r="O37" t="str">
        <f t="shared" si="0"/>
        <v>all good</v>
      </c>
    </row>
    <row r="38" spans="1:15" x14ac:dyDescent="0.2">
      <c r="A38" t="s">
        <v>989</v>
      </c>
      <c r="B38" t="s">
        <v>895</v>
      </c>
      <c r="C38" s="1">
        <v>44347</v>
      </c>
      <c r="E38">
        <v>7164.2857142857147</v>
      </c>
      <c r="F38" t="s">
        <v>144</v>
      </c>
      <c r="G38" t="s">
        <v>896</v>
      </c>
      <c r="I38" s="4">
        <f>+D38*INDEX('ETH DXD price'!B:B,MATCH('Other expenses'!C38,'ETH DXD price'!A:A,0))+E38</f>
        <v>7164.2857142857147</v>
      </c>
      <c r="K38" t="s">
        <v>897</v>
      </c>
      <c r="L38" t="s">
        <v>898</v>
      </c>
      <c r="M38" t="s">
        <v>101</v>
      </c>
      <c r="N38">
        <f>+D38*INDEX('ETH DXD price'!B:B,MATCH('Other expenses'!C38,'ETH DXD price'!A:A,0))+E38</f>
        <v>7164.2857142857147</v>
      </c>
      <c r="O38" t="str">
        <f t="shared" si="0"/>
        <v>all good</v>
      </c>
    </row>
    <row r="39" spans="1:15" x14ac:dyDescent="0.2">
      <c r="A39" t="s">
        <v>975</v>
      </c>
      <c r="B39" t="s">
        <v>878</v>
      </c>
      <c r="C39" s="1">
        <v>44348</v>
      </c>
      <c r="E39">
        <v>416.66666666666669</v>
      </c>
      <c r="F39" t="s">
        <v>61</v>
      </c>
      <c r="G39" t="s">
        <v>874</v>
      </c>
      <c r="I39" s="4">
        <f>+D39*INDEX('ETH DXD price'!B:B,MATCH('Other expenses'!C39,'ETH DXD price'!A:A,0))+E39</f>
        <v>416.66666666666669</v>
      </c>
      <c r="K39" t="s">
        <v>879</v>
      </c>
      <c r="L39" t="s">
        <v>880</v>
      </c>
      <c r="M39" t="s">
        <v>101</v>
      </c>
      <c r="N39">
        <f>+D39*INDEX('ETH DXD price'!B:B,MATCH('Other expenses'!C39,'ETH DXD price'!A:A,0))+E39</f>
        <v>416.66666666666669</v>
      </c>
      <c r="O39" t="str">
        <f t="shared" si="0"/>
        <v>all good</v>
      </c>
    </row>
    <row r="40" spans="1:15" x14ac:dyDescent="0.2">
      <c r="A40" t="s">
        <v>990</v>
      </c>
      <c r="B40" t="s">
        <v>991</v>
      </c>
      <c r="C40" s="1">
        <v>44349</v>
      </c>
      <c r="E40">
        <v>579.33333333333337</v>
      </c>
      <c r="F40" t="s">
        <v>61</v>
      </c>
      <c r="G40" t="s">
        <v>968</v>
      </c>
      <c r="I40" s="4">
        <f>+D40*INDEX('ETH DXD price'!B:B,MATCH('Other expenses'!C40,'ETH DXD price'!A:A,0))+E40</f>
        <v>579.33333333333337</v>
      </c>
      <c r="K40" t="s">
        <v>781</v>
      </c>
      <c r="L40" t="s">
        <v>782</v>
      </c>
      <c r="M40" t="s">
        <v>34</v>
      </c>
      <c r="N40">
        <f>+D40*INDEX('ETH DXD price'!B:B,MATCH('Other expenses'!C40,'ETH DXD price'!A:A,0))+E40</f>
        <v>579.33333333333337</v>
      </c>
      <c r="O40" t="str">
        <f t="shared" si="0"/>
        <v>all good</v>
      </c>
    </row>
    <row r="41" spans="1:15" x14ac:dyDescent="0.2">
      <c r="A41" t="s">
        <v>992</v>
      </c>
      <c r="B41" t="s">
        <v>993</v>
      </c>
      <c r="C41" s="1">
        <v>44365</v>
      </c>
      <c r="E41">
        <v>6660</v>
      </c>
      <c r="F41" t="s">
        <v>144</v>
      </c>
      <c r="G41" t="s">
        <v>1414</v>
      </c>
      <c r="I41" s="4">
        <f>+D41*INDEX('ETH DXD price'!B:B,MATCH('Other expenses'!C41,'ETH DXD price'!A:A,0))+E41</f>
        <v>6660</v>
      </c>
      <c r="K41" t="s">
        <v>994</v>
      </c>
      <c r="L41" t="s">
        <v>995</v>
      </c>
      <c r="M41" t="s">
        <v>34</v>
      </c>
      <c r="N41">
        <f>+D41*INDEX('ETH DXD price'!B:B,MATCH('Other expenses'!C41,'ETH DXD price'!A:A,0))+E41</f>
        <v>6660</v>
      </c>
      <c r="O41" t="str">
        <f t="shared" si="0"/>
        <v>all good</v>
      </c>
    </row>
    <row r="42" spans="1:15" x14ac:dyDescent="0.2">
      <c r="A42" t="s">
        <v>1001</v>
      </c>
      <c r="B42" t="s">
        <v>1002</v>
      </c>
      <c r="C42" s="1">
        <v>44368</v>
      </c>
      <c r="E42">
        <v>366</v>
      </c>
      <c r="F42" t="s">
        <v>144</v>
      </c>
      <c r="G42" t="s">
        <v>1003</v>
      </c>
      <c r="I42" s="4">
        <f>+D42*INDEX('ETH DXD price'!B:B,MATCH('Other expenses'!C42,'ETH DXD price'!A:A,0))+E42</f>
        <v>366</v>
      </c>
      <c r="K42" t="s">
        <v>1004</v>
      </c>
      <c r="L42" t="s">
        <v>313</v>
      </c>
      <c r="N42">
        <f>+D42*INDEX('ETH DXD price'!B:B,MATCH('Other expenses'!C42,'ETH DXD price'!A:A,0))+E42</f>
        <v>366</v>
      </c>
      <c r="O42" t="str">
        <f t="shared" si="0"/>
        <v>all good</v>
      </c>
    </row>
    <row r="43" spans="1:15" x14ac:dyDescent="0.2">
      <c r="A43" t="s">
        <v>997</v>
      </c>
      <c r="B43" t="s">
        <v>998</v>
      </c>
      <c r="C43" s="1">
        <v>44368</v>
      </c>
      <c r="D43">
        <v>15.3</v>
      </c>
      <c r="F43" t="s">
        <v>56</v>
      </c>
      <c r="G43" t="s">
        <v>896</v>
      </c>
      <c r="H43">
        <v>140</v>
      </c>
      <c r="I43" s="4">
        <f>+D43*INDEX('ETH DXD price'!B:B,MATCH('Other expenses'!C43,'ETH DXD price'!A:A,0))+E43</f>
        <v>34448.876558300413</v>
      </c>
      <c r="K43" t="s">
        <v>999</v>
      </c>
      <c r="L43" t="s">
        <v>1000</v>
      </c>
      <c r="M43" t="s">
        <v>34</v>
      </c>
      <c r="N43">
        <f>+D43*INDEX('ETH DXD price'!B:B,MATCH('Other expenses'!C43,'ETH DXD price'!A:A,0))+E43</f>
        <v>34448.876558300413</v>
      </c>
      <c r="O43" t="str">
        <f t="shared" si="0"/>
        <v>all good</v>
      </c>
    </row>
    <row r="44" spans="1:15" x14ac:dyDescent="0.2">
      <c r="A44" t="s">
        <v>1005</v>
      </c>
      <c r="B44" t="s">
        <v>1006</v>
      </c>
      <c r="C44" s="1">
        <v>44369</v>
      </c>
      <c r="E44">
        <v>10830</v>
      </c>
      <c r="F44" t="s">
        <v>51</v>
      </c>
      <c r="G44" t="s">
        <v>883</v>
      </c>
      <c r="I44" s="4">
        <f>+D44*INDEX('ETH DXD price'!B:B,MATCH('Other expenses'!C44,'ETH DXD price'!A:A,0))+E44</f>
        <v>10830</v>
      </c>
      <c r="K44" t="s">
        <v>1007</v>
      </c>
      <c r="L44" t="s">
        <v>1008</v>
      </c>
      <c r="M44" t="s">
        <v>34</v>
      </c>
      <c r="N44">
        <f>+D44*INDEX('ETH DXD price'!B:B,MATCH('Other expenses'!C44,'ETH DXD price'!A:A,0))+E44</f>
        <v>10830</v>
      </c>
      <c r="O44" t="str">
        <f t="shared" si="0"/>
        <v>all good</v>
      </c>
    </row>
    <row r="45" spans="1:15" x14ac:dyDescent="0.2">
      <c r="B45" t="s">
        <v>1006</v>
      </c>
      <c r="C45" s="1">
        <v>44369</v>
      </c>
      <c r="E45">
        <v>3600</v>
      </c>
      <c r="F45" t="s">
        <v>325</v>
      </c>
      <c r="G45" t="s">
        <v>883</v>
      </c>
      <c r="I45" s="4">
        <f>+D45*INDEX('ETH DXD price'!B:B,MATCH('Other expenses'!C45,'ETH DXD price'!A:A,0))+E45</f>
        <v>3600</v>
      </c>
      <c r="K45" t="s">
        <v>1007</v>
      </c>
      <c r="L45" t="s">
        <v>1008</v>
      </c>
      <c r="M45" t="s">
        <v>34</v>
      </c>
      <c r="N45">
        <f>+D45*INDEX('ETH DXD price'!B:B,MATCH('Other expenses'!C45,'ETH DXD price'!A:A,0))+E45</f>
        <v>3600</v>
      </c>
      <c r="O45" t="str">
        <f t="shared" si="0"/>
        <v>all good</v>
      </c>
    </row>
    <row r="46" spans="1:15" x14ac:dyDescent="0.2">
      <c r="A46" t="s">
        <v>1009</v>
      </c>
      <c r="B46" t="s">
        <v>1006</v>
      </c>
      <c r="C46" s="1">
        <v>44369</v>
      </c>
      <c r="E46">
        <v>1815</v>
      </c>
      <c r="F46" t="s">
        <v>56</v>
      </c>
      <c r="G46" t="s">
        <v>883</v>
      </c>
      <c r="I46" s="4">
        <f>+D46*INDEX('ETH DXD price'!B:B,MATCH('Other expenses'!C46,'ETH DXD price'!A:A,0))+E46</f>
        <v>1815</v>
      </c>
      <c r="K46" t="s">
        <v>1007</v>
      </c>
      <c r="L46" t="s">
        <v>1008</v>
      </c>
      <c r="M46" t="s">
        <v>34</v>
      </c>
      <c r="N46">
        <f>+D46*INDEX('ETH DXD price'!B:B,MATCH('Other expenses'!C46,'ETH DXD price'!A:A,0))+E46</f>
        <v>1815</v>
      </c>
      <c r="O46" t="str">
        <f t="shared" si="0"/>
        <v>all good</v>
      </c>
    </row>
    <row r="47" spans="1:15" x14ac:dyDescent="0.2">
      <c r="A47" t="s">
        <v>1010</v>
      </c>
      <c r="B47" t="s">
        <v>1006</v>
      </c>
      <c r="C47" s="1">
        <v>44369</v>
      </c>
      <c r="E47">
        <v>1805</v>
      </c>
      <c r="F47" t="s">
        <v>31</v>
      </c>
      <c r="G47" t="s">
        <v>883</v>
      </c>
      <c r="I47" s="4">
        <f>+D47*INDEX('ETH DXD price'!B:B,MATCH('Other expenses'!C47,'ETH DXD price'!A:A,0))+E47</f>
        <v>1805</v>
      </c>
      <c r="K47" t="s">
        <v>1007</v>
      </c>
      <c r="L47" t="s">
        <v>1008</v>
      </c>
      <c r="M47" t="s">
        <v>34</v>
      </c>
      <c r="N47">
        <f>+D47*INDEX('ETH DXD price'!B:B,MATCH('Other expenses'!C47,'ETH DXD price'!A:A,0))+E47</f>
        <v>1805</v>
      </c>
      <c r="O47" t="str">
        <f t="shared" si="0"/>
        <v>all good</v>
      </c>
    </row>
    <row r="48" spans="1:15" x14ac:dyDescent="0.2">
      <c r="A48" t="s">
        <v>1011</v>
      </c>
      <c r="B48" t="s">
        <v>1012</v>
      </c>
      <c r="C48" s="1">
        <v>44371</v>
      </c>
      <c r="D48">
        <v>26.4</v>
      </c>
      <c r="F48" t="s">
        <v>56</v>
      </c>
      <c r="G48" t="s">
        <v>896</v>
      </c>
      <c r="I48" s="4">
        <f>+D48*INDEX('ETH DXD price'!B:B,MATCH('Other expenses'!C48,'ETH DXD price'!A:A,0))+E48</f>
        <v>52037.197818696812</v>
      </c>
      <c r="K48" t="s">
        <v>1013</v>
      </c>
      <c r="L48" t="s">
        <v>1014</v>
      </c>
      <c r="M48" t="s">
        <v>101</v>
      </c>
      <c r="N48">
        <f>+D48*INDEX('ETH DXD price'!B:B,MATCH('Other expenses'!C48,'ETH DXD price'!A:A,0))+E48</f>
        <v>52037.197818696812</v>
      </c>
      <c r="O48" t="str">
        <f t="shared" si="0"/>
        <v>all good</v>
      </c>
    </row>
    <row r="49" spans="1:15" x14ac:dyDescent="0.2">
      <c r="A49" t="s">
        <v>1011</v>
      </c>
      <c r="B49" t="s">
        <v>1012</v>
      </c>
      <c r="C49" s="1">
        <v>44371</v>
      </c>
      <c r="F49" t="s">
        <v>56</v>
      </c>
      <c r="G49" t="s">
        <v>896</v>
      </c>
      <c r="H49">
        <v>259.60000000000002</v>
      </c>
      <c r="I49" s="4">
        <f>+D49*INDEX('ETH DXD price'!B:B,MATCH('Other expenses'!C49,'ETH DXD price'!A:A,0))+E49</f>
        <v>0</v>
      </c>
      <c r="K49" t="s">
        <v>1013</v>
      </c>
      <c r="L49" t="s">
        <v>1014</v>
      </c>
      <c r="M49" t="s">
        <v>101</v>
      </c>
      <c r="N49">
        <f>+D49*INDEX('ETH DXD price'!B:B,MATCH('Other expenses'!C49,'ETH DXD price'!A:A,0))+E49</f>
        <v>0</v>
      </c>
      <c r="O49" t="str">
        <f t="shared" si="0"/>
        <v>all good</v>
      </c>
    </row>
    <row r="50" spans="1:15" x14ac:dyDescent="0.2">
      <c r="A50" t="s">
        <v>1015</v>
      </c>
      <c r="B50" t="s">
        <v>1016</v>
      </c>
      <c r="C50" s="1">
        <v>44372</v>
      </c>
      <c r="D50">
        <v>6.25</v>
      </c>
      <c r="F50" t="s">
        <v>56</v>
      </c>
      <c r="G50" t="s">
        <v>896</v>
      </c>
      <c r="H50">
        <v>54</v>
      </c>
      <c r="I50" s="4">
        <f>+D50*INDEX('ETH DXD price'!B:B,MATCH('Other expenses'!C50,'ETH DXD price'!A:A,0))+E50</f>
        <v>12437.975944944063</v>
      </c>
      <c r="K50" t="s">
        <v>1017</v>
      </c>
      <c r="L50" t="s">
        <v>1018</v>
      </c>
      <c r="M50" t="s">
        <v>34</v>
      </c>
      <c r="N50">
        <f>+D50*INDEX('ETH DXD price'!B:B,MATCH('Other expenses'!C50,'ETH DXD price'!A:A,0))+E50</f>
        <v>12437.975944944063</v>
      </c>
      <c r="O50" t="str">
        <f t="shared" si="0"/>
        <v>all good</v>
      </c>
    </row>
    <row r="51" spans="1:15" x14ac:dyDescent="0.2">
      <c r="A51" t="s">
        <v>1019</v>
      </c>
      <c r="B51" t="s">
        <v>1020</v>
      </c>
      <c r="C51" s="1">
        <v>44376</v>
      </c>
      <c r="E51">
        <v>75000</v>
      </c>
      <c r="F51" t="s">
        <v>61</v>
      </c>
      <c r="G51" t="s">
        <v>874</v>
      </c>
      <c r="I51" s="4">
        <f>+D51*INDEX('ETH DXD price'!B:B,MATCH('Other expenses'!C51,'ETH DXD price'!A:A,0))+E51</f>
        <v>75000</v>
      </c>
      <c r="K51" t="s">
        <v>1021</v>
      </c>
      <c r="L51" t="s">
        <v>1022</v>
      </c>
      <c r="N51">
        <f>+D51*INDEX('ETH DXD price'!B:B,MATCH('Other expenses'!C51,'ETH DXD price'!A:A,0))+E51</f>
        <v>75000</v>
      </c>
      <c r="O51" t="str">
        <f t="shared" si="0"/>
        <v>all good</v>
      </c>
    </row>
    <row r="52" spans="1:15" x14ac:dyDescent="0.2">
      <c r="A52" t="s">
        <v>1024</v>
      </c>
      <c r="B52" t="s">
        <v>1025</v>
      </c>
      <c r="C52" s="1">
        <v>44377</v>
      </c>
      <c r="E52">
        <v>4599</v>
      </c>
      <c r="F52" t="s">
        <v>56</v>
      </c>
      <c r="G52" t="s">
        <v>901</v>
      </c>
      <c r="I52" s="4">
        <f>+D52*INDEX('ETH DXD price'!B:B,MATCH('Other expenses'!C52,'ETH DXD price'!A:A,0))+E52</f>
        <v>4599</v>
      </c>
      <c r="K52" t="s">
        <v>1026</v>
      </c>
      <c r="L52" t="s">
        <v>1027</v>
      </c>
      <c r="N52">
        <f>+D52*INDEX('ETH DXD price'!B:B,MATCH('Other expenses'!C52,'ETH DXD price'!A:A,0))+E52</f>
        <v>4599</v>
      </c>
      <c r="O52" t="str">
        <f t="shared" si="0"/>
        <v>all good</v>
      </c>
    </row>
    <row r="53" spans="1:15" x14ac:dyDescent="0.2">
      <c r="A53" t="s">
        <v>1023</v>
      </c>
      <c r="B53" t="s">
        <v>895</v>
      </c>
      <c r="C53" s="1">
        <v>44377</v>
      </c>
      <c r="E53">
        <v>7164.2857142857147</v>
      </c>
      <c r="F53" t="s">
        <v>144</v>
      </c>
      <c r="G53" t="s">
        <v>896</v>
      </c>
      <c r="I53" s="4">
        <f>+D53*INDEX('ETH DXD price'!B:B,MATCH('Other expenses'!C53,'ETH DXD price'!A:A,0))+E53</f>
        <v>7164.2857142857147</v>
      </c>
      <c r="K53" t="s">
        <v>897</v>
      </c>
      <c r="L53" t="s">
        <v>898</v>
      </c>
      <c r="M53" t="s">
        <v>101</v>
      </c>
      <c r="N53">
        <f>+D53*INDEX('ETH DXD price'!B:B,MATCH('Other expenses'!C53,'ETH DXD price'!A:A,0))+E53</f>
        <v>7164.2857142857147</v>
      </c>
      <c r="O53" t="str">
        <f t="shared" si="0"/>
        <v>all good</v>
      </c>
    </row>
    <row r="54" spans="1:15" x14ac:dyDescent="0.2">
      <c r="A54" t="s">
        <v>1028</v>
      </c>
      <c r="B54" t="s">
        <v>991</v>
      </c>
      <c r="C54" s="1">
        <v>44379</v>
      </c>
      <c r="E54">
        <v>579.33333333333337</v>
      </c>
      <c r="F54" t="s">
        <v>61</v>
      </c>
      <c r="G54" t="s">
        <v>968</v>
      </c>
      <c r="I54" s="4">
        <f>+D54*INDEX('ETH DXD price'!B:B,MATCH('Other expenses'!C54,'ETH DXD price'!A:A,0))+E54</f>
        <v>579.33333333333337</v>
      </c>
      <c r="K54" t="s">
        <v>781</v>
      </c>
      <c r="L54" t="s">
        <v>782</v>
      </c>
      <c r="M54" t="s">
        <v>34</v>
      </c>
      <c r="N54">
        <f>+D54*INDEX('ETH DXD price'!B:B,MATCH('Other expenses'!C54,'ETH DXD price'!A:A,0))+E54</f>
        <v>579.33333333333337</v>
      </c>
      <c r="O54" t="str">
        <f t="shared" si="0"/>
        <v>all good</v>
      </c>
    </row>
    <row r="55" spans="1:15" x14ac:dyDescent="0.2">
      <c r="A55" t="s">
        <v>1029</v>
      </c>
      <c r="B55" t="s">
        <v>1030</v>
      </c>
      <c r="C55" s="1">
        <v>44384</v>
      </c>
      <c r="E55">
        <v>2770</v>
      </c>
      <c r="F55" t="s">
        <v>56</v>
      </c>
      <c r="G55" t="s">
        <v>901</v>
      </c>
      <c r="I55" s="4">
        <f>+D55*INDEX('ETH DXD price'!B:B,MATCH('Other expenses'!C55,'ETH DXD price'!A:A,0))+E55</f>
        <v>2770</v>
      </c>
      <c r="K55" t="s">
        <v>1031</v>
      </c>
      <c r="L55" t="s">
        <v>1032</v>
      </c>
      <c r="M55" t="s">
        <v>34</v>
      </c>
      <c r="N55">
        <f>+D55*INDEX('ETH DXD price'!B:B,MATCH('Other expenses'!C55,'ETH DXD price'!A:A,0))+E55</f>
        <v>2770</v>
      </c>
      <c r="O55" t="str">
        <f t="shared" si="0"/>
        <v>all good</v>
      </c>
    </row>
    <row r="56" spans="1:15" x14ac:dyDescent="0.2">
      <c r="A56" t="s">
        <v>1033</v>
      </c>
      <c r="B56" t="s">
        <v>1034</v>
      </c>
      <c r="C56" s="1">
        <v>44394</v>
      </c>
      <c r="E56">
        <v>74</v>
      </c>
      <c r="F56" t="s">
        <v>61</v>
      </c>
      <c r="G56" t="s">
        <v>1035</v>
      </c>
      <c r="I56" s="4">
        <f>+D56*INDEX('ETH DXD price'!B:B,MATCH('Other expenses'!C56,'ETH DXD price'!A:A,0))+E56</f>
        <v>74</v>
      </c>
      <c r="K56" t="s">
        <v>1036</v>
      </c>
      <c r="L56" t="s">
        <v>1037</v>
      </c>
      <c r="N56">
        <f>+D56*INDEX('ETH DXD price'!B:B,MATCH('Other expenses'!C56,'ETH DXD price'!A:A,0))+E56</f>
        <v>74</v>
      </c>
      <c r="O56" t="str">
        <f t="shared" si="0"/>
        <v>all good</v>
      </c>
    </row>
    <row r="57" spans="1:15" x14ac:dyDescent="0.2">
      <c r="A57" t="s">
        <v>996</v>
      </c>
      <c r="B57" t="s">
        <v>878</v>
      </c>
      <c r="C57" s="1">
        <v>44395</v>
      </c>
      <c r="E57">
        <v>416.66666666666669</v>
      </c>
      <c r="F57" t="s">
        <v>61</v>
      </c>
      <c r="G57" t="s">
        <v>874</v>
      </c>
      <c r="I57" s="4">
        <f>+D57*INDEX('ETH DXD price'!B:B,MATCH('Other expenses'!C57,'ETH DXD price'!A:A,0))+E57</f>
        <v>416.66666666666669</v>
      </c>
      <c r="K57" t="s">
        <v>879</v>
      </c>
      <c r="L57" t="s">
        <v>880</v>
      </c>
      <c r="M57" t="s">
        <v>101</v>
      </c>
      <c r="N57">
        <f>+D57*INDEX('ETH DXD price'!B:B,MATCH('Other expenses'!C57,'ETH DXD price'!A:A,0))+E57</f>
        <v>416.66666666666669</v>
      </c>
      <c r="O57" t="str">
        <f t="shared" si="0"/>
        <v>all good</v>
      </c>
    </row>
    <row r="58" spans="1:15" x14ac:dyDescent="0.2">
      <c r="A58" t="s">
        <v>1038</v>
      </c>
      <c r="B58" t="s">
        <v>1039</v>
      </c>
      <c r="C58" s="1">
        <v>44396</v>
      </c>
      <c r="E58">
        <v>18750</v>
      </c>
      <c r="F58" t="s">
        <v>926</v>
      </c>
      <c r="G58" t="s">
        <v>932</v>
      </c>
      <c r="I58" s="4">
        <f>+D58*INDEX('ETH DXD price'!B:B,MATCH('Other expenses'!C58,'ETH DXD price'!A:A,0))+E58</f>
        <v>18750</v>
      </c>
      <c r="K58" t="s">
        <v>1040</v>
      </c>
      <c r="L58" t="s">
        <v>1041</v>
      </c>
      <c r="M58" t="s">
        <v>101</v>
      </c>
      <c r="N58">
        <f>+D58*INDEX('ETH DXD price'!B:B,MATCH('Other expenses'!C58,'ETH DXD price'!A:A,0))+E58</f>
        <v>18750</v>
      </c>
      <c r="O58" t="str">
        <f t="shared" si="0"/>
        <v>all good</v>
      </c>
    </row>
    <row r="59" spans="1:15" x14ac:dyDescent="0.2">
      <c r="A59" t="s">
        <v>1042</v>
      </c>
      <c r="B59" t="s">
        <v>1043</v>
      </c>
      <c r="C59" s="1">
        <v>44397</v>
      </c>
      <c r="E59">
        <v>2000</v>
      </c>
      <c r="F59" t="s">
        <v>926</v>
      </c>
      <c r="G59" t="s">
        <v>1044</v>
      </c>
      <c r="I59" s="4">
        <f>+D59*INDEX('ETH DXD price'!B:B,MATCH('Other expenses'!C59,'ETH DXD price'!A:A,0))+E59</f>
        <v>2000</v>
      </c>
      <c r="K59" t="s">
        <v>1045</v>
      </c>
      <c r="L59" t="s">
        <v>1046</v>
      </c>
      <c r="M59" t="s">
        <v>101</v>
      </c>
      <c r="N59">
        <f>+D59*INDEX('ETH DXD price'!B:B,MATCH('Other expenses'!C59,'ETH DXD price'!A:A,0))+E59</f>
        <v>2000</v>
      </c>
      <c r="O59" t="str">
        <f t="shared" si="0"/>
        <v>all good</v>
      </c>
    </row>
    <row r="60" spans="1:15" x14ac:dyDescent="0.2">
      <c r="A60" t="s">
        <v>1047</v>
      </c>
      <c r="B60" t="s">
        <v>998</v>
      </c>
      <c r="C60" s="1">
        <v>44398</v>
      </c>
      <c r="E60">
        <v>20000</v>
      </c>
      <c r="F60" t="s">
        <v>56</v>
      </c>
      <c r="G60" t="s">
        <v>896</v>
      </c>
      <c r="I60" s="4">
        <f>+D60*INDEX('ETH DXD price'!B:B,MATCH('Other expenses'!C60,'ETH DXD price'!A:A,0))+E60</f>
        <v>20000</v>
      </c>
      <c r="K60" t="s">
        <v>999</v>
      </c>
      <c r="L60" t="s">
        <v>1000</v>
      </c>
      <c r="M60" t="s">
        <v>34</v>
      </c>
      <c r="N60">
        <f>+D60*INDEX('ETH DXD price'!B:B,MATCH('Other expenses'!C60,'ETH DXD price'!A:A,0))+E60</f>
        <v>20000</v>
      </c>
      <c r="O60" t="str">
        <f t="shared" si="0"/>
        <v>all good</v>
      </c>
    </row>
    <row r="61" spans="1:15" x14ac:dyDescent="0.2">
      <c r="A61" t="s">
        <v>1048</v>
      </c>
      <c r="B61" t="s">
        <v>1049</v>
      </c>
      <c r="C61" s="1">
        <v>44400</v>
      </c>
      <c r="E61">
        <v>7120</v>
      </c>
      <c r="F61" t="s">
        <v>926</v>
      </c>
      <c r="G61" t="s">
        <v>1414</v>
      </c>
      <c r="I61" s="4">
        <f>+D61*INDEX('ETH DXD price'!B:B,MATCH('Other expenses'!C61,'ETH DXD price'!A:A,0))+E61</f>
        <v>7120</v>
      </c>
      <c r="K61" t="s">
        <v>1050</v>
      </c>
      <c r="L61" t="s">
        <v>1051</v>
      </c>
      <c r="M61" t="s">
        <v>34</v>
      </c>
      <c r="N61">
        <f>+D61*INDEX('ETH DXD price'!B:B,MATCH('Other expenses'!C61,'ETH DXD price'!A:A,0))+E61</f>
        <v>7120</v>
      </c>
      <c r="O61" t="str">
        <f t="shared" si="0"/>
        <v>all good</v>
      </c>
    </row>
    <row r="62" spans="1:15" x14ac:dyDescent="0.2">
      <c r="A62" t="s">
        <v>1053</v>
      </c>
      <c r="B62" t="s">
        <v>1025</v>
      </c>
      <c r="C62" s="1">
        <v>44407</v>
      </c>
      <c r="E62">
        <v>1923</v>
      </c>
      <c r="F62" t="s">
        <v>56</v>
      </c>
      <c r="G62" t="s">
        <v>901</v>
      </c>
      <c r="I62" s="4">
        <f>+D62*INDEX('ETH DXD price'!B:B,MATCH('Other expenses'!C62,'ETH DXD price'!A:A,0))+E62</f>
        <v>1923</v>
      </c>
      <c r="K62" t="s">
        <v>1026</v>
      </c>
      <c r="L62" t="s">
        <v>1027</v>
      </c>
      <c r="N62">
        <f>+D62*INDEX('ETH DXD price'!B:B,MATCH('Other expenses'!C62,'ETH DXD price'!A:A,0))+E62</f>
        <v>1923</v>
      </c>
      <c r="O62" t="str">
        <f t="shared" si="0"/>
        <v>all good</v>
      </c>
    </row>
    <row r="63" spans="1:15" x14ac:dyDescent="0.2">
      <c r="A63" t="s">
        <v>1052</v>
      </c>
      <c r="B63" t="s">
        <v>895</v>
      </c>
      <c r="C63" s="1">
        <v>44407</v>
      </c>
      <c r="E63">
        <v>7164.2857142857147</v>
      </c>
      <c r="F63" t="s">
        <v>144</v>
      </c>
      <c r="G63" t="s">
        <v>896</v>
      </c>
      <c r="I63" s="4">
        <f>+D63*INDEX('ETH DXD price'!B:B,MATCH('Other expenses'!C63,'ETH DXD price'!A:A,0))+E63</f>
        <v>7164.2857142857147</v>
      </c>
      <c r="K63" t="s">
        <v>938</v>
      </c>
      <c r="L63" t="s">
        <v>939</v>
      </c>
      <c r="M63" t="s">
        <v>101</v>
      </c>
      <c r="N63">
        <f>+D63*INDEX('ETH DXD price'!B:B,MATCH('Other expenses'!C63,'ETH DXD price'!A:A,0))+E63</f>
        <v>7164.2857142857147</v>
      </c>
      <c r="O63" t="str">
        <f t="shared" si="0"/>
        <v>all good</v>
      </c>
    </row>
    <row r="64" spans="1:15" x14ac:dyDescent="0.2">
      <c r="A64" t="s">
        <v>1054</v>
      </c>
      <c r="B64" t="s">
        <v>991</v>
      </c>
      <c r="C64" s="1">
        <v>44410</v>
      </c>
      <c r="E64">
        <v>579.33333333333337</v>
      </c>
      <c r="F64" t="s">
        <v>61</v>
      </c>
      <c r="G64" t="s">
        <v>968</v>
      </c>
      <c r="I64" s="4">
        <f>+D64*INDEX('ETH DXD price'!B:B,MATCH('Other expenses'!C64,'ETH DXD price'!A:A,0))+E64</f>
        <v>579.33333333333337</v>
      </c>
      <c r="K64" t="s">
        <v>781</v>
      </c>
      <c r="L64" t="s">
        <v>782</v>
      </c>
      <c r="M64" t="s">
        <v>34</v>
      </c>
      <c r="N64">
        <f>+D64*INDEX('ETH DXD price'!B:B,MATCH('Other expenses'!C64,'ETH DXD price'!A:A,0))+E64</f>
        <v>579.33333333333337</v>
      </c>
      <c r="O64" t="str">
        <f t="shared" si="0"/>
        <v>all good</v>
      </c>
    </row>
    <row r="65" spans="1:15" x14ac:dyDescent="0.2">
      <c r="A65" t="s">
        <v>1055</v>
      </c>
      <c r="B65" t="s">
        <v>1056</v>
      </c>
      <c r="C65" s="1">
        <v>44416</v>
      </c>
      <c r="E65">
        <v>1250</v>
      </c>
      <c r="F65" t="s">
        <v>1252</v>
      </c>
      <c r="G65" t="s">
        <v>1003</v>
      </c>
      <c r="I65" s="4">
        <f>+D65*INDEX('ETH DXD price'!B:B,MATCH('Other expenses'!C65,'ETH DXD price'!A:A,0))+E65</f>
        <v>1250</v>
      </c>
      <c r="K65" t="s">
        <v>578</v>
      </c>
      <c r="L65" t="s">
        <v>579</v>
      </c>
      <c r="N65">
        <f>+D65*INDEX('ETH DXD price'!B:B,MATCH('Other expenses'!C65,'ETH DXD price'!A:A,0))+E65</f>
        <v>1250</v>
      </c>
      <c r="O65" t="str">
        <f t="shared" si="0"/>
        <v>all good</v>
      </c>
    </row>
    <row r="66" spans="1:15" x14ac:dyDescent="0.2">
      <c r="A66" t="s">
        <v>1057</v>
      </c>
      <c r="B66" t="s">
        <v>1058</v>
      </c>
      <c r="C66" s="1">
        <v>44417</v>
      </c>
      <c r="E66">
        <v>4209</v>
      </c>
      <c r="F66" t="s">
        <v>1470</v>
      </c>
      <c r="G66" t="s">
        <v>1003</v>
      </c>
      <c r="I66" s="4">
        <f>+D66*INDEX('ETH DXD price'!B:B,MATCH('Other expenses'!C66,'ETH DXD price'!A:A,0))+E66</f>
        <v>4209</v>
      </c>
      <c r="K66" t="s">
        <v>1059</v>
      </c>
      <c r="L66" t="s">
        <v>1060</v>
      </c>
      <c r="N66">
        <f>+D66*INDEX('ETH DXD price'!B:B,MATCH('Other expenses'!C66,'ETH DXD price'!A:A,0))+E66</f>
        <v>4209</v>
      </c>
      <c r="O66" t="str">
        <f t="shared" si="0"/>
        <v>all good</v>
      </c>
    </row>
    <row r="67" spans="1:15" x14ac:dyDescent="0.2">
      <c r="A67" t="s">
        <v>1061</v>
      </c>
      <c r="B67" t="s">
        <v>1062</v>
      </c>
      <c r="C67" s="1">
        <v>44420</v>
      </c>
      <c r="E67">
        <v>3955</v>
      </c>
      <c r="F67" t="s">
        <v>926</v>
      </c>
      <c r="G67" t="s">
        <v>1035</v>
      </c>
      <c r="I67" s="4">
        <f>+D67*INDEX('ETH DXD price'!B:B,MATCH('Other expenses'!C67,'ETH DXD price'!A:A,0))+E67</f>
        <v>3955</v>
      </c>
      <c r="K67" t="s">
        <v>1063</v>
      </c>
      <c r="L67" t="s">
        <v>1064</v>
      </c>
      <c r="N67">
        <f>+D67*INDEX('ETH DXD price'!B:B,MATCH('Other expenses'!C67,'ETH DXD price'!A:A,0))+E67</f>
        <v>3955</v>
      </c>
      <c r="O67" t="str">
        <f t="shared" ref="O67:O130" si="1">+IF(N67=I67,"all good","all messed up")</f>
        <v>all good</v>
      </c>
    </row>
    <row r="68" spans="1:15" x14ac:dyDescent="0.2">
      <c r="A68" t="s">
        <v>1065</v>
      </c>
      <c r="B68" t="s">
        <v>1066</v>
      </c>
      <c r="C68" s="1">
        <v>44420</v>
      </c>
      <c r="E68">
        <v>1329</v>
      </c>
      <c r="F68" t="s">
        <v>926</v>
      </c>
      <c r="G68" t="s">
        <v>1003</v>
      </c>
      <c r="I68" s="4">
        <f>+D68*INDEX('ETH DXD price'!B:B,MATCH('Other expenses'!C68,'ETH DXD price'!A:A,0))+E68</f>
        <v>1329</v>
      </c>
      <c r="K68" t="s">
        <v>1063</v>
      </c>
      <c r="L68" t="s">
        <v>1064</v>
      </c>
      <c r="N68">
        <f>+D68*INDEX('ETH DXD price'!B:B,MATCH('Other expenses'!C68,'ETH DXD price'!A:A,0))+E68</f>
        <v>1329</v>
      </c>
      <c r="O68" t="str">
        <f t="shared" si="1"/>
        <v>all good</v>
      </c>
    </row>
    <row r="69" spans="1:15" x14ac:dyDescent="0.2">
      <c r="A69" t="s">
        <v>1068</v>
      </c>
      <c r="B69" t="s">
        <v>1069</v>
      </c>
      <c r="C69" s="1">
        <v>44420</v>
      </c>
      <c r="E69">
        <v>610</v>
      </c>
      <c r="F69" t="s">
        <v>121</v>
      </c>
      <c r="G69" t="s">
        <v>874</v>
      </c>
      <c r="I69" s="4">
        <f>+D69*INDEX('ETH DXD price'!B:B,MATCH('Other expenses'!C69,'ETH DXD price'!A:A,0))+E69</f>
        <v>610</v>
      </c>
      <c r="K69" t="s">
        <v>1063</v>
      </c>
      <c r="L69" t="s">
        <v>1064</v>
      </c>
      <c r="N69">
        <f>+D69*INDEX('ETH DXD price'!B:B,MATCH('Other expenses'!C69,'ETH DXD price'!A:A,0))+E69</f>
        <v>610</v>
      </c>
      <c r="O69" t="str">
        <f t="shared" si="1"/>
        <v>all good</v>
      </c>
    </row>
    <row r="70" spans="1:15" x14ac:dyDescent="0.2">
      <c r="A70" t="s">
        <v>1070</v>
      </c>
      <c r="B70" t="s">
        <v>1039</v>
      </c>
      <c r="C70" s="1">
        <v>44427</v>
      </c>
      <c r="E70">
        <v>18750</v>
      </c>
      <c r="F70" t="s">
        <v>926</v>
      </c>
      <c r="G70" t="s">
        <v>932</v>
      </c>
      <c r="I70" s="4">
        <f>+D70*INDEX('ETH DXD price'!B:B,MATCH('Other expenses'!C70,'ETH DXD price'!A:A,0))+E70</f>
        <v>18750</v>
      </c>
      <c r="K70" t="s">
        <v>1040</v>
      </c>
      <c r="L70" t="s">
        <v>1041</v>
      </c>
      <c r="M70" t="s">
        <v>101</v>
      </c>
      <c r="N70">
        <f>+D70*INDEX('ETH DXD price'!B:B,MATCH('Other expenses'!C70,'ETH DXD price'!A:A,0))+E70</f>
        <v>18750</v>
      </c>
      <c r="O70" t="str">
        <f t="shared" si="1"/>
        <v>all good</v>
      </c>
    </row>
    <row r="71" spans="1:15" x14ac:dyDescent="0.2">
      <c r="A71" t="s">
        <v>1071</v>
      </c>
      <c r="B71" t="s">
        <v>1072</v>
      </c>
      <c r="C71" s="1">
        <v>44428</v>
      </c>
      <c r="D71">
        <v>1.32</v>
      </c>
      <c r="F71" t="s">
        <v>56</v>
      </c>
      <c r="G71" t="s">
        <v>896</v>
      </c>
      <c r="H71">
        <v>9.44</v>
      </c>
      <c r="I71" s="4">
        <f>+D71*INDEX('ETH DXD price'!B:B,MATCH('Other expenses'!C71,'ETH DXD price'!A:A,0))+E71</f>
        <v>4151.1603365564506</v>
      </c>
      <c r="K71" t="s">
        <v>1073</v>
      </c>
      <c r="L71" t="s">
        <v>1074</v>
      </c>
      <c r="N71">
        <f>+D71*INDEX('ETH DXD price'!B:B,MATCH('Other expenses'!C71,'ETH DXD price'!A:A,0))+E71</f>
        <v>4151.1603365564506</v>
      </c>
      <c r="O71" t="str">
        <f t="shared" si="1"/>
        <v>all good</v>
      </c>
    </row>
    <row r="72" spans="1:15" x14ac:dyDescent="0.2">
      <c r="A72" t="s">
        <v>1075</v>
      </c>
      <c r="B72" t="s">
        <v>1457</v>
      </c>
      <c r="C72" s="1">
        <v>44429</v>
      </c>
      <c r="E72">
        <v>25000</v>
      </c>
      <c r="F72" t="s">
        <v>1252</v>
      </c>
      <c r="G72" t="s">
        <v>1003</v>
      </c>
      <c r="I72" s="4">
        <f>+D72*INDEX('ETH DXD price'!B:B,MATCH('Other expenses'!C72,'ETH DXD price'!A:A,0))+E72</f>
        <v>25000</v>
      </c>
      <c r="K72" t="s">
        <v>1076</v>
      </c>
      <c r="L72" t="s">
        <v>1077</v>
      </c>
      <c r="N72">
        <f>+D72*INDEX('ETH DXD price'!B:B,MATCH('Other expenses'!C72,'ETH DXD price'!A:A,0))+E72</f>
        <v>25000</v>
      </c>
      <c r="O72" t="str">
        <f t="shared" si="1"/>
        <v>all good</v>
      </c>
    </row>
    <row r="73" spans="1:15" x14ac:dyDescent="0.2">
      <c r="A73" t="s">
        <v>1078</v>
      </c>
      <c r="B73" t="s">
        <v>1002</v>
      </c>
      <c r="C73" s="1">
        <v>44431</v>
      </c>
      <c r="E73">
        <v>1250</v>
      </c>
      <c r="F73" t="s">
        <v>144</v>
      </c>
      <c r="G73" t="s">
        <v>1003</v>
      </c>
      <c r="I73" s="4">
        <f>+D73*INDEX('ETH DXD price'!B:B,MATCH('Other expenses'!C73,'ETH DXD price'!A:A,0))+E73</f>
        <v>1250</v>
      </c>
      <c r="K73" t="s">
        <v>318</v>
      </c>
      <c r="L73" t="s">
        <v>319</v>
      </c>
      <c r="N73">
        <f>+D73*INDEX('ETH DXD price'!B:B,MATCH('Other expenses'!C73,'ETH DXD price'!A:A,0))+E73</f>
        <v>1250</v>
      </c>
      <c r="O73" t="str">
        <f t="shared" si="1"/>
        <v>all good</v>
      </c>
    </row>
    <row r="74" spans="1:15" x14ac:dyDescent="0.2">
      <c r="A74" t="s">
        <v>1079</v>
      </c>
      <c r="B74" t="s">
        <v>1080</v>
      </c>
      <c r="C74" s="1">
        <v>44436</v>
      </c>
      <c r="E74">
        <v>1550</v>
      </c>
      <c r="F74" t="s">
        <v>56</v>
      </c>
      <c r="G74" t="s">
        <v>1003</v>
      </c>
      <c r="I74" s="4">
        <f>+D74*INDEX('ETH DXD price'!B:B,MATCH('Other expenses'!C74,'ETH DXD price'!A:A,0))+E74</f>
        <v>1550</v>
      </c>
      <c r="K74" t="s">
        <v>354</v>
      </c>
      <c r="L74" t="s">
        <v>355</v>
      </c>
      <c r="N74">
        <f>+D74*INDEX('ETH DXD price'!B:B,MATCH('Other expenses'!C74,'ETH DXD price'!A:A,0))+E74</f>
        <v>1550</v>
      </c>
      <c r="O74" t="str">
        <f t="shared" si="1"/>
        <v>all good</v>
      </c>
    </row>
    <row r="75" spans="1:15" x14ac:dyDescent="0.2">
      <c r="A75" t="s">
        <v>1081</v>
      </c>
      <c r="B75" t="s">
        <v>1082</v>
      </c>
      <c r="C75" s="1">
        <v>44436</v>
      </c>
      <c r="E75">
        <v>1250</v>
      </c>
      <c r="F75" t="s">
        <v>31</v>
      </c>
      <c r="G75" t="s">
        <v>1003</v>
      </c>
      <c r="I75" s="4">
        <f>+D75*INDEX('ETH DXD price'!B:B,MATCH('Other expenses'!C75,'ETH DXD price'!A:A,0))+E75</f>
        <v>1250</v>
      </c>
      <c r="K75" t="s">
        <v>46</v>
      </c>
      <c r="L75" t="s">
        <v>47</v>
      </c>
      <c r="N75">
        <f>+D75*INDEX('ETH DXD price'!B:B,MATCH('Other expenses'!C75,'ETH DXD price'!A:A,0))+E75</f>
        <v>1250</v>
      </c>
      <c r="O75" t="str">
        <f t="shared" si="1"/>
        <v>all good</v>
      </c>
    </row>
    <row r="76" spans="1:15" x14ac:dyDescent="0.2">
      <c r="A76" t="s">
        <v>1083</v>
      </c>
      <c r="B76" t="s">
        <v>1025</v>
      </c>
      <c r="C76" s="1">
        <v>44438</v>
      </c>
      <c r="E76">
        <v>4009</v>
      </c>
      <c r="F76" t="s">
        <v>56</v>
      </c>
      <c r="G76" t="s">
        <v>901</v>
      </c>
      <c r="I76" s="4">
        <f>+D76*INDEX('ETH DXD price'!B:B,MATCH('Other expenses'!C76,'ETH DXD price'!A:A,0))+E76</f>
        <v>4009</v>
      </c>
      <c r="K76" t="s">
        <v>1026</v>
      </c>
      <c r="L76" t="s">
        <v>1027</v>
      </c>
      <c r="N76">
        <f>+D76*INDEX('ETH DXD price'!B:B,MATCH('Other expenses'!C76,'ETH DXD price'!A:A,0))+E76</f>
        <v>4009</v>
      </c>
      <c r="O76" t="str">
        <f t="shared" si="1"/>
        <v>all good</v>
      </c>
    </row>
    <row r="77" spans="1:15" x14ac:dyDescent="0.2">
      <c r="A77" t="s">
        <v>1084</v>
      </c>
      <c r="B77" t="s">
        <v>1085</v>
      </c>
      <c r="C77" s="1">
        <v>44439</v>
      </c>
      <c r="E77">
        <v>21600</v>
      </c>
      <c r="F77" t="s">
        <v>31</v>
      </c>
      <c r="G77" t="s">
        <v>901</v>
      </c>
      <c r="I77" s="4">
        <f>+D77*INDEX('ETH DXD price'!B:B,MATCH('Other expenses'!C77,'ETH DXD price'!A:A,0))+E77</f>
        <v>21600</v>
      </c>
      <c r="K77" t="s">
        <v>1086</v>
      </c>
      <c r="L77" t="s">
        <v>1087</v>
      </c>
      <c r="N77">
        <f>+D77*INDEX('ETH DXD price'!B:B,MATCH('Other expenses'!C77,'ETH DXD price'!A:A,0))+E77</f>
        <v>21600</v>
      </c>
      <c r="O77" t="str">
        <f t="shared" si="1"/>
        <v>all good</v>
      </c>
    </row>
    <row r="78" spans="1:15" x14ac:dyDescent="0.2">
      <c r="A78" t="s">
        <v>1088</v>
      </c>
      <c r="B78" t="s">
        <v>1089</v>
      </c>
      <c r="C78" s="1">
        <v>44441</v>
      </c>
      <c r="E78">
        <v>1250</v>
      </c>
      <c r="F78" t="s">
        <v>61</v>
      </c>
      <c r="G78" t="s">
        <v>1003</v>
      </c>
      <c r="I78" s="4">
        <f>+D78*INDEX('ETH DXD price'!B:B,MATCH('Other expenses'!C78,'ETH DXD price'!A:A,0))+E78</f>
        <v>1250</v>
      </c>
      <c r="K78" t="s">
        <v>781</v>
      </c>
      <c r="L78" t="s">
        <v>782</v>
      </c>
      <c r="M78" t="s">
        <v>34</v>
      </c>
      <c r="N78">
        <f>+D78*INDEX('ETH DXD price'!B:B,MATCH('Other expenses'!C78,'ETH DXD price'!A:A,0))+E78</f>
        <v>1250</v>
      </c>
      <c r="O78" t="str">
        <f t="shared" si="1"/>
        <v>all good</v>
      </c>
    </row>
    <row r="79" spans="1:15" x14ac:dyDescent="0.2">
      <c r="A79" t="s">
        <v>1090</v>
      </c>
      <c r="B79" t="s">
        <v>991</v>
      </c>
      <c r="C79" s="1">
        <v>44441</v>
      </c>
      <c r="E79">
        <v>579.33333333333337</v>
      </c>
      <c r="F79" t="s">
        <v>61</v>
      </c>
      <c r="G79" t="s">
        <v>968</v>
      </c>
      <c r="I79" s="4">
        <f>+D79*INDEX('ETH DXD price'!B:B,MATCH('Other expenses'!C79,'ETH DXD price'!A:A,0))+E79</f>
        <v>579.33333333333337</v>
      </c>
      <c r="K79" t="s">
        <v>788</v>
      </c>
      <c r="L79" t="s">
        <v>789</v>
      </c>
      <c r="M79" t="s">
        <v>34</v>
      </c>
      <c r="N79">
        <f>+D79*INDEX('ETH DXD price'!B:B,MATCH('Other expenses'!C79,'ETH DXD price'!A:A,0))+E79</f>
        <v>579.33333333333337</v>
      </c>
      <c r="O79" t="str">
        <f t="shared" si="1"/>
        <v>all good</v>
      </c>
    </row>
    <row r="80" spans="1:15" x14ac:dyDescent="0.2">
      <c r="A80" t="s">
        <v>1091</v>
      </c>
      <c r="B80" t="s">
        <v>1092</v>
      </c>
      <c r="C80" s="1">
        <v>44445</v>
      </c>
      <c r="E80">
        <v>1656</v>
      </c>
      <c r="F80" t="s">
        <v>144</v>
      </c>
      <c r="G80" t="s">
        <v>1003</v>
      </c>
      <c r="I80" s="4">
        <f>+D80*INDEX('ETH DXD price'!B:B,MATCH('Other expenses'!C80,'ETH DXD price'!A:A,0))+E80</f>
        <v>1656</v>
      </c>
      <c r="K80" t="s">
        <v>374</v>
      </c>
      <c r="L80" t="s">
        <v>375</v>
      </c>
      <c r="N80">
        <f>+D80*INDEX('ETH DXD price'!B:B,MATCH('Other expenses'!C80,'ETH DXD price'!A:A,0))+E80</f>
        <v>1656</v>
      </c>
      <c r="O80" t="str">
        <f t="shared" si="1"/>
        <v>all good</v>
      </c>
    </row>
    <row r="81" spans="1:15" x14ac:dyDescent="0.2">
      <c r="A81" t="s">
        <v>1093</v>
      </c>
      <c r="B81" t="s">
        <v>1094</v>
      </c>
      <c r="C81" s="1">
        <v>44453</v>
      </c>
      <c r="D81">
        <v>5.77</v>
      </c>
      <c r="F81" t="s">
        <v>1252</v>
      </c>
      <c r="G81" t="s">
        <v>874</v>
      </c>
      <c r="I81" s="4">
        <f>+D81*INDEX('ETH DXD price'!B:B,MATCH('Other expenses'!C81,'ETH DXD price'!A:A,0))+E81</f>
        <v>19047.847702301715</v>
      </c>
      <c r="K81" t="s">
        <v>1095</v>
      </c>
      <c r="L81" t="s">
        <v>1096</v>
      </c>
      <c r="N81">
        <f>+D81*INDEX('ETH DXD price'!B:B,MATCH('Other expenses'!C81,'ETH DXD price'!A:A,0))+E81</f>
        <v>19047.847702301715</v>
      </c>
      <c r="O81" t="str">
        <f t="shared" si="1"/>
        <v>all good</v>
      </c>
    </row>
    <row r="82" spans="1:15" x14ac:dyDescent="0.2">
      <c r="A82" t="s">
        <v>1097</v>
      </c>
      <c r="B82" t="s">
        <v>1025</v>
      </c>
      <c r="C82" s="1">
        <v>44453</v>
      </c>
      <c r="E82">
        <v>111</v>
      </c>
      <c r="F82" t="s">
        <v>56</v>
      </c>
      <c r="G82" t="s">
        <v>874</v>
      </c>
      <c r="I82" s="4">
        <f>+D82*INDEX('ETH DXD price'!B:B,MATCH('Other expenses'!C82,'ETH DXD price'!A:A,0))+E82</f>
        <v>111</v>
      </c>
      <c r="K82" t="s">
        <v>1026</v>
      </c>
      <c r="L82" t="s">
        <v>1027</v>
      </c>
      <c r="N82">
        <f>+D82*INDEX('ETH DXD price'!B:B,MATCH('Other expenses'!C82,'ETH DXD price'!A:A,0))+E82</f>
        <v>111</v>
      </c>
      <c r="O82" t="str">
        <f t="shared" si="1"/>
        <v>all good</v>
      </c>
    </row>
    <row r="83" spans="1:15" x14ac:dyDescent="0.2">
      <c r="A83" t="s">
        <v>1104</v>
      </c>
      <c r="B83" t="s">
        <v>1105</v>
      </c>
      <c r="C83" s="1">
        <v>44457</v>
      </c>
      <c r="D83">
        <v>1.4E-2</v>
      </c>
      <c r="F83" t="s">
        <v>61</v>
      </c>
      <c r="G83" t="s">
        <v>1035</v>
      </c>
      <c r="I83" s="4">
        <f>+D83*INDEX('ETH DXD price'!B:B,MATCH('Other expenses'!C83,'ETH DXD price'!A:A,0))+E83</f>
        <v>47.770480553903376</v>
      </c>
      <c r="K83" t="s">
        <v>277</v>
      </c>
      <c r="L83" t="s">
        <v>278</v>
      </c>
      <c r="N83">
        <f>+D83*INDEX('ETH DXD price'!B:B,MATCH('Other expenses'!C83,'ETH DXD price'!A:A,0))+E83</f>
        <v>47.770480553903376</v>
      </c>
      <c r="O83" t="str">
        <f t="shared" si="1"/>
        <v>all good</v>
      </c>
    </row>
    <row r="84" spans="1:15" x14ac:dyDescent="0.2">
      <c r="A84" t="s">
        <v>1098</v>
      </c>
      <c r="B84" t="s">
        <v>1099</v>
      </c>
      <c r="C84" s="1">
        <v>44457</v>
      </c>
      <c r="D84">
        <v>6.5</v>
      </c>
      <c r="F84" t="s">
        <v>61</v>
      </c>
      <c r="G84" t="s">
        <v>874</v>
      </c>
      <c r="I84" s="4">
        <f>+D84*INDEX('ETH DXD price'!B:B,MATCH('Other expenses'!C84,'ETH DXD price'!A:A,0))+E84</f>
        <v>22179.151685740853</v>
      </c>
      <c r="K84" t="s">
        <v>1100</v>
      </c>
      <c r="L84" t="s">
        <v>1101</v>
      </c>
      <c r="N84">
        <f>+D84*INDEX('ETH DXD price'!B:B,MATCH('Other expenses'!C84,'ETH DXD price'!A:A,0))+E84</f>
        <v>22179.151685740853</v>
      </c>
      <c r="O84" t="str">
        <f t="shared" si="1"/>
        <v>all good</v>
      </c>
    </row>
    <row r="85" spans="1:15" x14ac:dyDescent="0.2">
      <c r="A85" t="s">
        <v>1102</v>
      </c>
      <c r="B85" t="s">
        <v>1103</v>
      </c>
      <c r="C85" s="1">
        <v>44457</v>
      </c>
      <c r="D85">
        <v>0.12939999999999999</v>
      </c>
      <c r="F85" t="s">
        <v>61</v>
      </c>
      <c r="G85" t="s">
        <v>874</v>
      </c>
      <c r="I85" s="4">
        <f>+D85*INDEX('ETH DXD price'!B:B,MATCH('Other expenses'!C85,'ETH DXD price'!A:A,0))+E85</f>
        <v>441.53572740536401</v>
      </c>
      <c r="K85" t="s">
        <v>277</v>
      </c>
      <c r="L85" t="s">
        <v>278</v>
      </c>
      <c r="N85">
        <f>+D85*INDEX('ETH DXD price'!B:B,MATCH('Other expenses'!C85,'ETH DXD price'!A:A,0))+E85</f>
        <v>441.53572740536401</v>
      </c>
      <c r="O85" t="str">
        <f t="shared" si="1"/>
        <v>all good</v>
      </c>
    </row>
    <row r="86" spans="1:15" x14ac:dyDescent="0.2">
      <c r="B86" t="s">
        <v>1039</v>
      </c>
      <c r="C86" s="1">
        <v>44458</v>
      </c>
      <c r="E86">
        <v>18750</v>
      </c>
      <c r="F86" t="s">
        <v>926</v>
      </c>
      <c r="G86" t="s">
        <v>932</v>
      </c>
      <c r="I86" s="4">
        <f>+D86*INDEX('ETH DXD price'!B:B,MATCH('Other expenses'!C86,'ETH DXD price'!A:A,0))+E86</f>
        <v>18750</v>
      </c>
      <c r="K86" t="s">
        <v>1040</v>
      </c>
      <c r="L86" t="s">
        <v>1041</v>
      </c>
      <c r="M86" t="s">
        <v>101</v>
      </c>
      <c r="N86">
        <f>+D86*INDEX('ETH DXD price'!B:B,MATCH('Other expenses'!C86,'ETH DXD price'!A:A,0))+E86</f>
        <v>18750</v>
      </c>
      <c r="O86" t="str">
        <f t="shared" si="1"/>
        <v>all good</v>
      </c>
    </row>
    <row r="87" spans="1:15" x14ac:dyDescent="0.2">
      <c r="A87" t="s">
        <v>1106</v>
      </c>
      <c r="B87" t="s">
        <v>1107</v>
      </c>
      <c r="C87" s="1">
        <v>44469</v>
      </c>
      <c r="E87">
        <v>24080</v>
      </c>
      <c r="F87" t="s">
        <v>56</v>
      </c>
      <c r="G87" t="s">
        <v>901</v>
      </c>
      <c r="I87" s="4">
        <f>+D87*INDEX('ETH DXD price'!B:B,MATCH('Other expenses'!C87,'ETH DXD price'!A:A,0))+E87</f>
        <v>24080</v>
      </c>
      <c r="K87" t="s">
        <v>1108</v>
      </c>
      <c r="L87" t="s">
        <v>1109</v>
      </c>
      <c r="N87">
        <f>+D87*INDEX('ETH DXD price'!B:B,MATCH('Other expenses'!C87,'ETH DXD price'!A:A,0))+E87</f>
        <v>24080</v>
      </c>
      <c r="O87" t="str">
        <f t="shared" si="1"/>
        <v>all good</v>
      </c>
    </row>
    <row r="88" spans="1:15" x14ac:dyDescent="0.2">
      <c r="A88" t="s">
        <v>1110</v>
      </c>
      <c r="B88" t="s">
        <v>991</v>
      </c>
      <c r="C88" s="1">
        <v>44471</v>
      </c>
      <c r="E88">
        <v>579.33333333333337</v>
      </c>
      <c r="F88" t="s">
        <v>61</v>
      </c>
      <c r="G88" t="s">
        <v>968</v>
      </c>
      <c r="I88" s="4">
        <f>+D88*INDEX('ETH DXD price'!B:B,MATCH('Other expenses'!C88,'ETH DXD price'!A:A,0))+E88</f>
        <v>579.33333333333337</v>
      </c>
      <c r="K88" t="s">
        <v>788</v>
      </c>
      <c r="L88" t="s">
        <v>789</v>
      </c>
      <c r="M88" t="s">
        <v>34</v>
      </c>
      <c r="N88">
        <f>+D88*INDEX('ETH DXD price'!B:B,MATCH('Other expenses'!C88,'ETH DXD price'!A:A,0))+E88</f>
        <v>579.33333333333337</v>
      </c>
      <c r="O88" t="str">
        <f t="shared" si="1"/>
        <v>all good</v>
      </c>
    </row>
    <row r="89" spans="1:15" x14ac:dyDescent="0.2">
      <c r="A89" t="s">
        <v>1111</v>
      </c>
      <c r="B89" t="s">
        <v>1112</v>
      </c>
      <c r="C89" s="1">
        <v>44472</v>
      </c>
      <c r="E89">
        <v>844.5</v>
      </c>
      <c r="F89" t="s">
        <v>61</v>
      </c>
      <c r="G89" t="s">
        <v>874</v>
      </c>
      <c r="I89" s="4">
        <f>+D89*INDEX('ETH DXD price'!B:B,MATCH('Other expenses'!C89,'ETH DXD price'!A:A,0))+E89</f>
        <v>844.5</v>
      </c>
      <c r="K89" t="s">
        <v>1113</v>
      </c>
      <c r="L89" t="s">
        <v>1114</v>
      </c>
      <c r="N89">
        <f>+D89*INDEX('ETH DXD price'!B:B,MATCH('Other expenses'!C89,'ETH DXD price'!A:A,0))+E89</f>
        <v>844.5</v>
      </c>
      <c r="O89" t="str">
        <f t="shared" si="1"/>
        <v>all good</v>
      </c>
    </row>
    <row r="90" spans="1:15" x14ac:dyDescent="0.2">
      <c r="A90" t="s">
        <v>1115</v>
      </c>
      <c r="B90" t="s">
        <v>1116</v>
      </c>
      <c r="C90" s="1">
        <v>44474</v>
      </c>
      <c r="E90">
        <v>81</v>
      </c>
      <c r="F90" t="s">
        <v>121</v>
      </c>
      <c r="G90" t="s">
        <v>874</v>
      </c>
      <c r="I90" s="4">
        <f>+D90*INDEX('ETH DXD price'!B:B,MATCH('Other expenses'!C90,'ETH DXD price'!A:A,0))+E90</f>
        <v>81</v>
      </c>
      <c r="K90" t="s">
        <v>519</v>
      </c>
      <c r="L90" t="s">
        <v>520</v>
      </c>
      <c r="M90" t="s">
        <v>34</v>
      </c>
      <c r="N90">
        <f>+D90*INDEX('ETH DXD price'!B:B,MATCH('Other expenses'!C90,'ETH DXD price'!A:A,0))+E90</f>
        <v>81</v>
      </c>
      <c r="O90" t="str">
        <f t="shared" si="1"/>
        <v>all good</v>
      </c>
    </row>
    <row r="91" spans="1:15" x14ac:dyDescent="0.2">
      <c r="A91" t="s">
        <v>1117</v>
      </c>
      <c r="B91" t="s">
        <v>1118</v>
      </c>
      <c r="C91" s="1">
        <v>44481</v>
      </c>
      <c r="D91">
        <v>5.09</v>
      </c>
      <c r="F91" t="s">
        <v>61</v>
      </c>
      <c r="G91" t="s">
        <v>874</v>
      </c>
      <c r="I91" s="4">
        <f>+D91*INDEX('ETH DXD price'!B:B,MATCH('Other expenses'!C91,'ETH DXD price'!A:A,0))+E91</f>
        <v>18007.606043461466</v>
      </c>
      <c r="K91" t="s">
        <v>1119</v>
      </c>
      <c r="L91" t="s">
        <v>1120</v>
      </c>
      <c r="N91">
        <f>+D91*INDEX('ETH DXD price'!B:B,MATCH('Other expenses'!C91,'ETH DXD price'!A:A,0))+E91</f>
        <v>18007.606043461466</v>
      </c>
      <c r="O91" t="str">
        <f t="shared" si="1"/>
        <v>all good</v>
      </c>
    </row>
    <row r="92" spans="1:15" x14ac:dyDescent="0.2">
      <c r="B92" t="s">
        <v>1039</v>
      </c>
      <c r="C92" s="1">
        <v>44488</v>
      </c>
      <c r="E92">
        <v>18750</v>
      </c>
      <c r="F92" t="s">
        <v>926</v>
      </c>
      <c r="G92" t="s">
        <v>932</v>
      </c>
      <c r="I92" s="4">
        <f>+D92*INDEX('ETH DXD price'!B:B,MATCH('Other expenses'!C92,'ETH DXD price'!A:A,0))+E92</f>
        <v>18750</v>
      </c>
      <c r="K92" t="s">
        <v>1040</v>
      </c>
      <c r="L92" t="s">
        <v>1041</v>
      </c>
      <c r="M92" t="s">
        <v>101</v>
      </c>
      <c r="N92">
        <f>+D92*INDEX('ETH DXD price'!B:B,MATCH('Other expenses'!C92,'ETH DXD price'!A:A,0))+E92</f>
        <v>18750</v>
      </c>
      <c r="O92" t="str">
        <f t="shared" si="1"/>
        <v>all good</v>
      </c>
    </row>
    <row r="93" spans="1:15" x14ac:dyDescent="0.2">
      <c r="A93" t="s">
        <v>1121</v>
      </c>
      <c r="B93" t="s">
        <v>1122</v>
      </c>
      <c r="C93" s="1">
        <v>44489</v>
      </c>
      <c r="D93">
        <v>7.7899999999999997E-2</v>
      </c>
      <c r="E93">
        <v>2724</v>
      </c>
      <c r="F93" t="s">
        <v>61</v>
      </c>
      <c r="G93" t="s">
        <v>874</v>
      </c>
      <c r="I93" s="4">
        <f>+D93*INDEX('ETH DXD price'!B:B,MATCH('Other expenses'!C93,'ETH DXD price'!A:A,0))+E93</f>
        <v>3026.6093502994217</v>
      </c>
      <c r="K93" t="s">
        <v>1123</v>
      </c>
      <c r="L93" t="s">
        <v>1124</v>
      </c>
      <c r="N93">
        <f>+D93*INDEX('ETH DXD price'!B:B,MATCH('Other expenses'!C93,'ETH DXD price'!A:A,0))+E93</f>
        <v>3026.6093502994217</v>
      </c>
      <c r="O93" t="str">
        <f t="shared" si="1"/>
        <v>all good</v>
      </c>
    </row>
    <row r="94" spans="1:15" x14ac:dyDescent="0.2">
      <c r="A94" t="s">
        <v>1125</v>
      </c>
      <c r="B94" t="s">
        <v>1126</v>
      </c>
      <c r="C94" s="1">
        <v>44494</v>
      </c>
      <c r="E94">
        <v>19.5</v>
      </c>
      <c r="F94" t="s">
        <v>121</v>
      </c>
      <c r="G94" t="s">
        <v>874</v>
      </c>
      <c r="I94" s="4">
        <f>+D94*INDEX('ETH DXD price'!B:B,MATCH('Other expenses'!C94,'ETH DXD price'!A:A,0))+E94</f>
        <v>19.5</v>
      </c>
      <c r="K94" t="s">
        <v>1127</v>
      </c>
      <c r="L94" t="s">
        <v>1128</v>
      </c>
      <c r="N94">
        <f>+D94*INDEX('ETH DXD price'!B:B,MATCH('Other expenses'!C94,'ETH DXD price'!A:A,0))+E94</f>
        <v>19.5</v>
      </c>
      <c r="O94" t="str">
        <f t="shared" si="1"/>
        <v>all good</v>
      </c>
    </row>
    <row r="95" spans="1:15" x14ac:dyDescent="0.2">
      <c r="A95" t="s">
        <v>1129</v>
      </c>
      <c r="B95" t="s">
        <v>1130</v>
      </c>
      <c r="C95" s="1">
        <v>44497</v>
      </c>
      <c r="E95">
        <v>1898</v>
      </c>
      <c r="F95" t="s">
        <v>121</v>
      </c>
      <c r="G95" t="s">
        <v>1003</v>
      </c>
      <c r="I95" s="4">
        <f>+D95*INDEX('ETH DXD price'!B:B,MATCH('Other expenses'!C95,'ETH DXD price'!A:A,0))+E95</f>
        <v>1898</v>
      </c>
      <c r="K95" t="s">
        <v>657</v>
      </c>
      <c r="L95" t="s">
        <v>658</v>
      </c>
      <c r="N95">
        <f>+D95*INDEX('ETH DXD price'!B:B,MATCH('Other expenses'!C95,'ETH DXD price'!A:A,0))+E95</f>
        <v>1898</v>
      </c>
      <c r="O95" t="str">
        <f t="shared" si="1"/>
        <v>all good</v>
      </c>
    </row>
    <row r="96" spans="1:15" x14ac:dyDescent="0.2">
      <c r="A96" t="s">
        <v>1131</v>
      </c>
      <c r="B96" t="s">
        <v>1132</v>
      </c>
      <c r="C96" s="1">
        <v>44500</v>
      </c>
      <c r="E96">
        <v>22176</v>
      </c>
      <c r="F96" t="s">
        <v>56</v>
      </c>
      <c r="G96" t="s">
        <v>901</v>
      </c>
      <c r="I96" s="4">
        <f>+D96*INDEX('ETH DXD price'!B:B,MATCH('Other expenses'!C96,'ETH DXD price'!A:A,0))+E96</f>
        <v>22176</v>
      </c>
      <c r="K96" t="s">
        <v>1133</v>
      </c>
      <c r="L96" t="s">
        <v>1134</v>
      </c>
      <c r="N96">
        <f>+D96*INDEX('ETH DXD price'!B:B,MATCH('Other expenses'!C96,'ETH DXD price'!A:A,0))+E96</f>
        <v>22176</v>
      </c>
      <c r="O96" t="str">
        <f t="shared" si="1"/>
        <v>all good</v>
      </c>
    </row>
    <row r="97" spans="1:15" x14ac:dyDescent="0.2">
      <c r="A97" t="s">
        <v>1135</v>
      </c>
      <c r="B97" t="s">
        <v>1136</v>
      </c>
      <c r="C97" s="1">
        <v>44501</v>
      </c>
      <c r="E97">
        <v>1000</v>
      </c>
      <c r="F97" t="s">
        <v>144</v>
      </c>
      <c r="G97" t="s">
        <v>896</v>
      </c>
      <c r="I97" s="4">
        <f>+D97*INDEX('ETH DXD price'!B:B,MATCH('Other expenses'!C97,'ETH DXD price'!A:A,0))+E97</f>
        <v>1000</v>
      </c>
      <c r="K97" t="s">
        <v>1137</v>
      </c>
      <c r="L97" t="s">
        <v>1138</v>
      </c>
      <c r="N97">
        <f>+D97*INDEX('ETH DXD price'!B:B,MATCH('Other expenses'!C97,'ETH DXD price'!A:A,0))+E97</f>
        <v>1000</v>
      </c>
      <c r="O97" t="str">
        <f t="shared" si="1"/>
        <v>all good</v>
      </c>
    </row>
    <row r="98" spans="1:15" x14ac:dyDescent="0.2">
      <c r="A98" t="s">
        <v>1139</v>
      </c>
      <c r="B98" t="s">
        <v>991</v>
      </c>
      <c r="C98" s="1">
        <v>44502</v>
      </c>
      <c r="E98">
        <v>579.33333333333337</v>
      </c>
      <c r="F98" t="s">
        <v>61</v>
      </c>
      <c r="G98" t="s">
        <v>968</v>
      </c>
      <c r="I98" s="4">
        <f>+D98*INDEX('ETH DXD price'!B:B,MATCH('Other expenses'!C98,'ETH DXD price'!A:A,0))+E98</f>
        <v>579.33333333333337</v>
      </c>
      <c r="K98" t="s">
        <v>788</v>
      </c>
      <c r="L98" t="s">
        <v>789</v>
      </c>
      <c r="M98" t="s">
        <v>34</v>
      </c>
      <c r="N98">
        <f>+D98*INDEX('ETH DXD price'!B:B,MATCH('Other expenses'!C98,'ETH DXD price'!A:A,0))+E98</f>
        <v>579.33333333333337</v>
      </c>
      <c r="O98" t="str">
        <f t="shared" si="1"/>
        <v>all good</v>
      </c>
    </row>
    <row r="99" spans="1:15" x14ac:dyDescent="0.2">
      <c r="A99" t="s">
        <v>1140</v>
      </c>
      <c r="B99" t="s">
        <v>1141</v>
      </c>
      <c r="C99" s="1">
        <v>44505</v>
      </c>
      <c r="E99">
        <v>2000</v>
      </c>
      <c r="F99" t="s">
        <v>401</v>
      </c>
      <c r="G99" t="s">
        <v>1003</v>
      </c>
      <c r="I99" s="4">
        <f>+D99*INDEX('ETH DXD price'!B:B,MATCH('Other expenses'!C99,'ETH DXD price'!A:A,0))+E99</f>
        <v>2000</v>
      </c>
      <c r="K99" t="s">
        <v>117</v>
      </c>
      <c r="L99" t="s">
        <v>118</v>
      </c>
      <c r="M99" t="s">
        <v>34</v>
      </c>
      <c r="N99">
        <f>+D99*INDEX('ETH DXD price'!B:B,MATCH('Other expenses'!C99,'ETH DXD price'!A:A,0))+E99</f>
        <v>2000</v>
      </c>
      <c r="O99" t="str">
        <f t="shared" si="1"/>
        <v>all good</v>
      </c>
    </row>
    <row r="100" spans="1:15" x14ac:dyDescent="0.2">
      <c r="A100" t="s">
        <v>1142</v>
      </c>
      <c r="B100" t="s">
        <v>1143</v>
      </c>
      <c r="C100" s="1">
        <v>44505</v>
      </c>
      <c r="E100">
        <v>1645</v>
      </c>
      <c r="F100" t="s">
        <v>926</v>
      </c>
      <c r="G100" t="s">
        <v>1003</v>
      </c>
      <c r="I100" s="4">
        <f>+D100*INDEX('ETH DXD price'!B:B,MATCH('Other expenses'!C100,'ETH DXD price'!A:A,0))+E100</f>
        <v>1645</v>
      </c>
      <c r="K100" t="s">
        <v>160</v>
      </c>
      <c r="L100" t="s">
        <v>161</v>
      </c>
      <c r="N100">
        <f>+D100*INDEX('ETH DXD price'!B:B,MATCH('Other expenses'!C100,'ETH DXD price'!A:A,0))+E100</f>
        <v>1645</v>
      </c>
      <c r="O100" t="str">
        <f t="shared" si="1"/>
        <v>all good</v>
      </c>
    </row>
    <row r="101" spans="1:15" x14ac:dyDescent="0.2">
      <c r="A101" t="s">
        <v>1144</v>
      </c>
      <c r="B101" t="s">
        <v>1145</v>
      </c>
      <c r="C101" s="1">
        <v>44505</v>
      </c>
      <c r="E101">
        <v>1100</v>
      </c>
      <c r="F101" t="s">
        <v>61</v>
      </c>
      <c r="G101" t="s">
        <v>1003</v>
      </c>
      <c r="I101" s="4">
        <f>+D101*INDEX('ETH DXD price'!B:B,MATCH('Other expenses'!C101,'ETH DXD price'!A:A,0))+E101</f>
        <v>1100</v>
      </c>
      <c r="K101" t="s">
        <v>788</v>
      </c>
      <c r="L101" t="s">
        <v>789</v>
      </c>
      <c r="M101" t="s">
        <v>34</v>
      </c>
      <c r="N101">
        <f>+D101*INDEX('ETH DXD price'!B:B,MATCH('Other expenses'!C101,'ETH DXD price'!A:A,0))+E101</f>
        <v>1100</v>
      </c>
      <c r="O101" t="str">
        <f t="shared" si="1"/>
        <v>all good</v>
      </c>
    </row>
    <row r="102" spans="1:15" x14ac:dyDescent="0.2">
      <c r="B102" t="s">
        <v>1458</v>
      </c>
      <c r="C102" s="1">
        <v>44509</v>
      </c>
      <c r="E102">
        <v>5100</v>
      </c>
      <c r="F102" t="s">
        <v>61</v>
      </c>
      <c r="G102" s="5" t="s">
        <v>968</v>
      </c>
      <c r="I102" s="4">
        <f>+D102*INDEX('ETH DXD price'!B:B,MATCH('Other expenses'!C102,'ETH DXD price'!A:A,0))+E102</f>
        <v>5100</v>
      </c>
      <c r="L102" t="s">
        <v>1459</v>
      </c>
      <c r="N102">
        <f>+D102*INDEX('ETH DXD price'!B:B,MATCH('Other expenses'!C102,'ETH DXD price'!A:A,0))+E102</f>
        <v>5100</v>
      </c>
      <c r="O102" t="str">
        <f t="shared" si="1"/>
        <v>all good</v>
      </c>
    </row>
    <row r="103" spans="1:15" x14ac:dyDescent="0.2">
      <c r="B103" t="s">
        <v>1460</v>
      </c>
      <c r="C103" s="1">
        <v>44509</v>
      </c>
      <c r="E103">
        <v>4270</v>
      </c>
      <c r="F103" t="s">
        <v>61</v>
      </c>
      <c r="G103" s="5" t="s">
        <v>968</v>
      </c>
      <c r="I103" s="4">
        <f>+D103*INDEX('ETH DXD price'!B:B,MATCH('Other expenses'!C103,'ETH DXD price'!A:A,0))+E103</f>
        <v>4270</v>
      </c>
      <c r="L103" t="s">
        <v>1461</v>
      </c>
      <c r="N103">
        <f>+D103*INDEX('ETH DXD price'!B:B,MATCH('Other expenses'!C103,'ETH DXD price'!A:A,0))+E103</f>
        <v>4270</v>
      </c>
      <c r="O103" t="str">
        <f t="shared" si="1"/>
        <v>all good</v>
      </c>
    </row>
    <row r="104" spans="1:15" x14ac:dyDescent="0.2">
      <c r="A104" t="s">
        <v>1146</v>
      </c>
      <c r="B104" t="s">
        <v>1147</v>
      </c>
      <c r="C104" s="1">
        <v>44517</v>
      </c>
      <c r="E104">
        <v>6000</v>
      </c>
      <c r="F104" t="s">
        <v>56</v>
      </c>
      <c r="G104" t="s">
        <v>883</v>
      </c>
      <c r="I104" s="4">
        <f>+D104*INDEX('ETH DXD price'!B:B,MATCH('Other expenses'!C104,'ETH DXD price'!A:A,0))+E104</f>
        <v>6000</v>
      </c>
      <c r="K104" t="s">
        <v>1148</v>
      </c>
      <c r="L104" t="s">
        <v>1149</v>
      </c>
      <c r="N104">
        <f>+D104*INDEX('ETH DXD price'!B:B,MATCH('Other expenses'!C104,'ETH DXD price'!A:A,0))+E104</f>
        <v>6000</v>
      </c>
      <c r="O104" t="str">
        <f t="shared" si="1"/>
        <v>all good</v>
      </c>
    </row>
    <row r="105" spans="1:15" x14ac:dyDescent="0.2">
      <c r="A105" t="s">
        <v>1150</v>
      </c>
      <c r="B105" t="s">
        <v>1147</v>
      </c>
      <c r="C105" s="1">
        <v>44517</v>
      </c>
      <c r="E105">
        <v>200</v>
      </c>
      <c r="F105" t="s">
        <v>56</v>
      </c>
      <c r="G105" t="s">
        <v>874</v>
      </c>
      <c r="I105" s="4">
        <f>+D105*INDEX('ETH DXD price'!B:B,MATCH('Other expenses'!C105,'ETH DXD price'!A:A,0))+E105</f>
        <v>200</v>
      </c>
      <c r="K105" t="s">
        <v>1148</v>
      </c>
      <c r="L105" t="s">
        <v>1149</v>
      </c>
      <c r="N105">
        <f>+D105*INDEX('ETH DXD price'!B:B,MATCH('Other expenses'!C105,'ETH DXD price'!A:A,0))+E105</f>
        <v>200</v>
      </c>
      <c r="O105" t="str">
        <f t="shared" si="1"/>
        <v>all good</v>
      </c>
    </row>
    <row r="106" spans="1:15" x14ac:dyDescent="0.2">
      <c r="A106" t="s">
        <v>1151</v>
      </c>
      <c r="B106" t="s">
        <v>1152</v>
      </c>
      <c r="C106" s="1">
        <v>44518</v>
      </c>
      <c r="E106">
        <v>1300</v>
      </c>
      <c r="F106" t="s">
        <v>401</v>
      </c>
      <c r="G106" t="s">
        <v>1003</v>
      </c>
      <c r="I106" s="4">
        <f>+D106*INDEX('ETH DXD price'!B:B,MATCH('Other expenses'!C106,'ETH DXD price'!A:A,0))+E106</f>
        <v>1300</v>
      </c>
      <c r="K106" t="s">
        <v>687</v>
      </c>
      <c r="L106" t="s">
        <v>688</v>
      </c>
      <c r="N106">
        <f>+D106*INDEX('ETH DXD price'!B:B,MATCH('Other expenses'!C106,'ETH DXD price'!A:A,0))+E106</f>
        <v>1300</v>
      </c>
      <c r="O106" t="str">
        <f t="shared" si="1"/>
        <v>all good</v>
      </c>
    </row>
    <row r="107" spans="1:15" x14ac:dyDescent="0.2">
      <c r="A107" t="s">
        <v>1153</v>
      </c>
      <c r="B107" t="s">
        <v>1154</v>
      </c>
      <c r="C107" s="1">
        <v>44521</v>
      </c>
      <c r="E107">
        <v>2891</v>
      </c>
      <c r="F107" t="s">
        <v>121</v>
      </c>
      <c r="G107" t="s">
        <v>1003</v>
      </c>
      <c r="I107" s="4">
        <f>+D107*INDEX('ETH DXD price'!B:B,MATCH('Other expenses'!C107,'ETH DXD price'!A:A,0))+E107</f>
        <v>2891</v>
      </c>
      <c r="K107" t="s">
        <v>1155</v>
      </c>
      <c r="L107" t="s">
        <v>1156</v>
      </c>
      <c r="N107">
        <f>+D107*INDEX('ETH DXD price'!B:B,MATCH('Other expenses'!C107,'ETH DXD price'!A:A,0))+E107</f>
        <v>2891</v>
      </c>
      <c r="O107" t="str">
        <f t="shared" si="1"/>
        <v>all good</v>
      </c>
    </row>
    <row r="108" spans="1:15" x14ac:dyDescent="0.2">
      <c r="A108" t="s">
        <v>1157</v>
      </c>
      <c r="B108" t="s">
        <v>1158</v>
      </c>
      <c r="C108" s="1">
        <v>44521</v>
      </c>
      <c r="E108">
        <v>1450</v>
      </c>
      <c r="F108" t="s">
        <v>56</v>
      </c>
      <c r="G108" t="s">
        <v>1003</v>
      </c>
      <c r="I108" s="4">
        <f>+D108*INDEX('ETH DXD price'!B:B,MATCH('Other expenses'!C108,'ETH DXD price'!A:A,0))+E108</f>
        <v>1450</v>
      </c>
      <c r="K108" t="s">
        <v>1155</v>
      </c>
      <c r="L108" t="s">
        <v>1156</v>
      </c>
      <c r="N108">
        <f>+D108*INDEX('ETH DXD price'!B:B,MATCH('Other expenses'!C108,'ETH DXD price'!A:A,0))+E108</f>
        <v>1450</v>
      </c>
      <c r="O108" t="str">
        <f t="shared" si="1"/>
        <v>all good</v>
      </c>
    </row>
    <row r="109" spans="1:15" x14ac:dyDescent="0.2">
      <c r="A109" t="s">
        <v>1159</v>
      </c>
      <c r="B109" t="s">
        <v>1160</v>
      </c>
      <c r="C109" s="1">
        <v>44521</v>
      </c>
      <c r="E109">
        <v>202</v>
      </c>
      <c r="F109" t="s">
        <v>121</v>
      </c>
      <c r="G109" t="s">
        <v>1003</v>
      </c>
      <c r="I109" s="4">
        <f>+D109*INDEX('ETH DXD price'!B:B,MATCH('Other expenses'!C109,'ETH DXD price'!A:A,0))+E109</f>
        <v>202</v>
      </c>
      <c r="K109" t="s">
        <v>1155</v>
      </c>
      <c r="L109" t="s">
        <v>1156</v>
      </c>
      <c r="N109">
        <f>+D109*INDEX('ETH DXD price'!B:B,MATCH('Other expenses'!C109,'ETH DXD price'!A:A,0))+E109</f>
        <v>202</v>
      </c>
      <c r="O109" t="str">
        <f t="shared" si="1"/>
        <v>all good</v>
      </c>
    </row>
    <row r="110" spans="1:15" x14ac:dyDescent="0.2">
      <c r="A110" t="s">
        <v>1161</v>
      </c>
      <c r="B110" t="s">
        <v>1162</v>
      </c>
      <c r="C110" s="1">
        <v>44522</v>
      </c>
      <c r="D110">
        <v>0.54290000000000005</v>
      </c>
      <c r="F110" t="s">
        <v>61</v>
      </c>
      <c r="G110" t="s">
        <v>1035</v>
      </c>
      <c r="I110" s="4">
        <f>+D110*INDEX('ETH DXD price'!B:B,MATCH('Other expenses'!C110,'ETH DXD price'!A:A,0))+E110</f>
        <v>2344.9813946466111</v>
      </c>
      <c r="K110" t="s">
        <v>287</v>
      </c>
      <c r="L110" t="s">
        <v>1163</v>
      </c>
      <c r="N110">
        <f>+D110*INDEX('ETH DXD price'!B:B,MATCH('Other expenses'!C110,'ETH DXD price'!A:A,0))+E110</f>
        <v>2344.9813946466111</v>
      </c>
      <c r="O110" t="str">
        <f t="shared" si="1"/>
        <v>all good</v>
      </c>
    </row>
    <row r="111" spans="1:15" x14ac:dyDescent="0.2">
      <c r="A111" t="s">
        <v>1164</v>
      </c>
      <c r="B111" t="s">
        <v>1116</v>
      </c>
      <c r="C111" s="1">
        <v>44522</v>
      </c>
      <c r="E111">
        <v>81</v>
      </c>
      <c r="F111" t="s">
        <v>121</v>
      </c>
      <c r="G111" t="s">
        <v>874</v>
      </c>
      <c r="I111" s="4">
        <f>+D111*INDEX('ETH DXD price'!B:B,MATCH('Other expenses'!C111,'ETH DXD price'!A:A,0))+E111</f>
        <v>81</v>
      </c>
      <c r="K111" t="s">
        <v>522</v>
      </c>
      <c r="L111" t="s">
        <v>523</v>
      </c>
      <c r="M111" t="s">
        <v>34</v>
      </c>
      <c r="N111">
        <f>+D111*INDEX('ETH DXD price'!B:B,MATCH('Other expenses'!C111,'ETH DXD price'!A:A,0))+E111</f>
        <v>81</v>
      </c>
      <c r="O111" t="str">
        <f t="shared" si="1"/>
        <v>all good</v>
      </c>
    </row>
    <row r="112" spans="1:15" x14ac:dyDescent="0.2">
      <c r="A112" t="s">
        <v>1171</v>
      </c>
      <c r="B112" t="s">
        <v>1172</v>
      </c>
      <c r="C112" s="1">
        <v>44525</v>
      </c>
      <c r="E112">
        <v>72.25</v>
      </c>
      <c r="F112" t="s">
        <v>121</v>
      </c>
      <c r="G112" t="s">
        <v>1035</v>
      </c>
      <c r="I112" s="4">
        <f>+D112*INDEX('ETH DXD price'!B:B,MATCH('Other expenses'!C112,'ETH DXD price'!A:A,0))+E112</f>
        <v>72.25</v>
      </c>
      <c r="K112" t="s">
        <v>1167</v>
      </c>
      <c r="L112" t="s">
        <v>1168</v>
      </c>
      <c r="N112">
        <f>+D112*INDEX('ETH DXD price'!B:B,MATCH('Other expenses'!C112,'ETH DXD price'!A:A,0))+E112</f>
        <v>72.25</v>
      </c>
      <c r="O112" t="str">
        <f t="shared" si="1"/>
        <v>all good</v>
      </c>
    </row>
    <row r="113" spans="1:15" x14ac:dyDescent="0.2">
      <c r="A113" t="s">
        <v>1165</v>
      </c>
      <c r="B113" t="s">
        <v>1166</v>
      </c>
      <c r="C113" s="1">
        <v>44525</v>
      </c>
      <c r="E113">
        <v>1875</v>
      </c>
      <c r="F113" t="s">
        <v>121</v>
      </c>
      <c r="G113" t="s">
        <v>1003</v>
      </c>
      <c r="I113" s="4">
        <f>+D113*INDEX('ETH DXD price'!B:B,MATCH('Other expenses'!C113,'ETH DXD price'!A:A,0))+E113</f>
        <v>1875</v>
      </c>
      <c r="K113" t="s">
        <v>1167</v>
      </c>
      <c r="L113" t="s">
        <v>1168</v>
      </c>
      <c r="N113">
        <f>+D113*INDEX('ETH DXD price'!B:B,MATCH('Other expenses'!C113,'ETH DXD price'!A:A,0))+E113</f>
        <v>1875</v>
      </c>
      <c r="O113" t="str">
        <f t="shared" si="1"/>
        <v>all good</v>
      </c>
    </row>
    <row r="114" spans="1:15" x14ac:dyDescent="0.2">
      <c r="A114" t="s">
        <v>1169</v>
      </c>
      <c r="B114" t="s">
        <v>1170</v>
      </c>
      <c r="C114" s="1">
        <v>44525</v>
      </c>
      <c r="E114">
        <v>1325</v>
      </c>
      <c r="F114" t="s">
        <v>1252</v>
      </c>
      <c r="G114" t="s">
        <v>1003</v>
      </c>
      <c r="I114" s="4">
        <f>+D114*INDEX('ETH DXD price'!B:B,MATCH('Other expenses'!C114,'ETH DXD price'!A:A,0))+E114</f>
        <v>1325</v>
      </c>
      <c r="K114" t="s">
        <v>1167</v>
      </c>
      <c r="L114" t="s">
        <v>1168</v>
      </c>
      <c r="N114">
        <f>+D114*INDEX('ETH DXD price'!B:B,MATCH('Other expenses'!C114,'ETH DXD price'!A:A,0))+E114</f>
        <v>1325</v>
      </c>
      <c r="O114" t="str">
        <f t="shared" si="1"/>
        <v>all good</v>
      </c>
    </row>
    <row r="115" spans="1:15" x14ac:dyDescent="0.2">
      <c r="A115" t="s">
        <v>1173</v>
      </c>
      <c r="B115" t="s">
        <v>1174</v>
      </c>
      <c r="C115" s="1">
        <v>44525</v>
      </c>
      <c r="E115">
        <v>61</v>
      </c>
      <c r="F115" t="s">
        <v>56</v>
      </c>
      <c r="G115" t="s">
        <v>874</v>
      </c>
      <c r="I115" s="4">
        <f>+D115*INDEX('ETH DXD price'!B:B,MATCH('Other expenses'!C115,'ETH DXD price'!A:A,0))+E115</f>
        <v>61</v>
      </c>
      <c r="K115" t="s">
        <v>1167</v>
      </c>
      <c r="L115" t="s">
        <v>1168</v>
      </c>
      <c r="N115">
        <f>+D115*INDEX('ETH DXD price'!B:B,MATCH('Other expenses'!C115,'ETH DXD price'!A:A,0))+E115</f>
        <v>61</v>
      </c>
      <c r="O115" t="str">
        <f t="shared" si="1"/>
        <v>all good</v>
      </c>
    </row>
    <row r="116" spans="1:15" x14ac:dyDescent="0.2">
      <c r="A116" t="s">
        <v>1175</v>
      </c>
      <c r="B116" t="s">
        <v>1176</v>
      </c>
      <c r="C116" s="1">
        <v>44530</v>
      </c>
      <c r="E116">
        <v>21840</v>
      </c>
      <c r="F116" t="s">
        <v>56</v>
      </c>
      <c r="G116" t="s">
        <v>901</v>
      </c>
      <c r="I116" s="4">
        <f>+D116*INDEX('ETH DXD price'!B:B,MATCH('Other expenses'!C116,'ETH DXD price'!A:A,0))+E116</f>
        <v>21840</v>
      </c>
      <c r="K116" t="s">
        <v>1177</v>
      </c>
      <c r="L116" t="s">
        <v>1178</v>
      </c>
      <c r="N116">
        <f>+D116*INDEX('ETH DXD price'!B:B,MATCH('Other expenses'!C116,'ETH DXD price'!A:A,0))+E116</f>
        <v>21840</v>
      </c>
      <c r="O116" t="str">
        <f t="shared" si="1"/>
        <v>all good</v>
      </c>
    </row>
    <row r="117" spans="1:15" x14ac:dyDescent="0.2">
      <c r="A117" t="s">
        <v>1179</v>
      </c>
      <c r="B117" t="s">
        <v>1180</v>
      </c>
      <c r="C117" s="1">
        <v>44532</v>
      </c>
      <c r="E117">
        <v>16400</v>
      </c>
      <c r="F117" t="s">
        <v>61</v>
      </c>
      <c r="G117" t="s">
        <v>968</v>
      </c>
      <c r="I117" s="4">
        <f>+D117*INDEX('ETH DXD price'!B:B,MATCH('Other expenses'!C117,'ETH DXD price'!A:A,0))+E117</f>
        <v>16400</v>
      </c>
      <c r="K117" t="s">
        <v>1181</v>
      </c>
      <c r="L117" t="s">
        <v>1182</v>
      </c>
      <c r="N117">
        <f>+D117*INDEX('ETH DXD price'!B:B,MATCH('Other expenses'!C117,'ETH DXD price'!A:A,0))+E117</f>
        <v>16400</v>
      </c>
      <c r="O117" t="str">
        <f t="shared" si="1"/>
        <v>all good</v>
      </c>
    </row>
    <row r="118" spans="1:15" x14ac:dyDescent="0.2">
      <c r="A118" t="s">
        <v>1183</v>
      </c>
      <c r="B118" t="s">
        <v>1184</v>
      </c>
      <c r="C118" s="1">
        <v>44534</v>
      </c>
      <c r="E118">
        <v>2176</v>
      </c>
      <c r="F118" t="s">
        <v>1470</v>
      </c>
      <c r="G118" t="s">
        <v>1003</v>
      </c>
      <c r="I118" s="4">
        <f>+D118*INDEX('ETH DXD price'!B:B,MATCH('Other expenses'!C118,'ETH DXD price'!A:A,0))+E118</f>
        <v>2176</v>
      </c>
      <c r="K118" t="s">
        <v>759</v>
      </c>
      <c r="L118" t="s">
        <v>760</v>
      </c>
      <c r="M118" t="s">
        <v>34</v>
      </c>
      <c r="N118">
        <f>+D118*INDEX('ETH DXD price'!B:B,MATCH('Other expenses'!C118,'ETH DXD price'!A:A,0))+E118</f>
        <v>2176</v>
      </c>
      <c r="O118" t="str">
        <f t="shared" si="1"/>
        <v>all good</v>
      </c>
    </row>
    <row r="119" spans="1:15" x14ac:dyDescent="0.2">
      <c r="A119" t="s">
        <v>1185</v>
      </c>
      <c r="B119" t="s">
        <v>1186</v>
      </c>
      <c r="C119" s="1">
        <v>44534</v>
      </c>
      <c r="E119">
        <v>2000</v>
      </c>
      <c r="F119" t="s">
        <v>1252</v>
      </c>
      <c r="G119" t="s">
        <v>1003</v>
      </c>
      <c r="I119" s="4">
        <f>+D119*INDEX('ETH DXD price'!B:B,MATCH('Other expenses'!C119,'ETH DXD price'!A:A,0))+E119</f>
        <v>2000</v>
      </c>
      <c r="K119" t="s">
        <v>590</v>
      </c>
      <c r="L119" t="s">
        <v>591</v>
      </c>
      <c r="N119">
        <f>+D119*INDEX('ETH DXD price'!B:B,MATCH('Other expenses'!C119,'ETH DXD price'!A:A,0))+E119</f>
        <v>2000</v>
      </c>
      <c r="O119" t="str">
        <f t="shared" si="1"/>
        <v>all good</v>
      </c>
    </row>
    <row r="120" spans="1:15" x14ac:dyDescent="0.2">
      <c r="A120" t="s">
        <v>1187</v>
      </c>
      <c r="B120" t="s">
        <v>1116</v>
      </c>
      <c r="C120" s="1">
        <v>44535</v>
      </c>
      <c r="E120">
        <v>81</v>
      </c>
      <c r="F120" t="s">
        <v>121</v>
      </c>
      <c r="G120" t="s">
        <v>874</v>
      </c>
      <c r="I120" s="4">
        <f>+D120*INDEX('ETH DXD price'!B:B,MATCH('Other expenses'!C120,'ETH DXD price'!A:A,0))+E120</f>
        <v>81</v>
      </c>
      <c r="K120" t="s">
        <v>525</v>
      </c>
      <c r="L120" t="s">
        <v>526</v>
      </c>
      <c r="M120" t="s">
        <v>34</v>
      </c>
      <c r="N120">
        <f>+D120*INDEX('ETH DXD price'!B:B,MATCH('Other expenses'!C120,'ETH DXD price'!A:A,0))+E120</f>
        <v>81</v>
      </c>
      <c r="O120" t="str">
        <f t="shared" si="1"/>
        <v>all good</v>
      </c>
    </row>
    <row r="121" spans="1:15" x14ac:dyDescent="0.2">
      <c r="A121" t="s">
        <v>1188</v>
      </c>
      <c r="B121" t="s">
        <v>1189</v>
      </c>
      <c r="C121" s="1">
        <v>44540</v>
      </c>
      <c r="E121">
        <v>300</v>
      </c>
      <c r="F121" t="s">
        <v>56</v>
      </c>
      <c r="G121" t="s">
        <v>1003</v>
      </c>
      <c r="I121" s="4">
        <f>+D121*INDEX('ETH DXD price'!B:B,MATCH('Other expenses'!C121,'ETH DXD price'!A:A,0))+E121</f>
        <v>300</v>
      </c>
      <c r="K121" t="s">
        <v>364</v>
      </c>
      <c r="L121" t="s">
        <v>365</v>
      </c>
      <c r="N121">
        <f>+D121*INDEX('ETH DXD price'!B:B,MATCH('Other expenses'!C121,'ETH DXD price'!A:A,0))+E121</f>
        <v>300</v>
      </c>
      <c r="O121" t="str">
        <f t="shared" si="1"/>
        <v>all good</v>
      </c>
    </row>
    <row r="122" spans="1:15" x14ac:dyDescent="0.2">
      <c r="A122" t="s">
        <v>1190</v>
      </c>
      <c r="B122" t="s">
        <v>1191</v>
      </c>
      <c r="C122" s="1">
        <v>44544</v>
      </c>
      <c r="E122">
        <v>200</v>
      </c>
      <c r="F122" t="s">
        <v>121</v>
      </c>
      <c r="G122" t="s">
        <v>874</v>
      </c>
      <c r="I122" s="4">
        <f>+D122*INDEX('ETH DXD price'!B:B,MATCH('Other expenses'!C122,'ETH DXD price'!A:A,0))+E122</f>
        <v>200</v>
      </c>
      <c r="K122" t="s">
        <v>1192</v>
      </c>
      <c r="L122" t="s">
        <v>1193</v>
      </c>
      <c r="N122">
        <f>+D122*INDEX('ETH DXD price'!B:B,MATCH('Other expenses'!C122,'ETH DXD price'!A:A,0))+E122</f>
        <v>200</v>
      </c>
      <c r="O122" t="str">
        <f t="shared" si="1"/>
        <v>all good</v>
      </c>
    </row>
    <row r="123" spans="1:15" x14ac:dyDescent="0.2">
      <c r="A123" t="s">
        <v>1194</v>
      </c>
      <c r="B123" t="s">
        <v>1195</v>
      </c>
      <c r="C123" s="1">
        <v>44545</v>
      </c>
      <c r="E123">
        <v>25000</v>
      </c>
      <c r="F123" t="s">
        <v>1252</v>
      </c>
      <c r="G123" t="s">
        <v>874</v>
      </c>
      <c r="I123" s="4">
        <f>+D123*INDEX('ETH DXD price'!B:B,MATCH('Other expenses'!C123,'ETH DXD price'!A:A,0))+E123</f>
        <v>25000</v>
      </c>
      <c r="L123" t="s">
        <v>1245</v>
      </c>
      <c r="M123" t="s">
        <v>34</v>
      </c>
      <c r="N123">
        <f>+D123*INDEX('ETH DXD price'!B:B,MATCH('Other expenses'!C123,'ETH DXD price'!A:A,0))+E123</f>
        <v>25000</v>
      </c>
      <c r="O123" t="str">
        <f t="shared" si="1"/>
        <v>all good</v>
      </c>
    </row>
    <row r="124" spans="1:15" x14ac:dyDescent="0.2">
      <c r="A124" t="s">
        <v>1196</v>
      </c>
      <c r="B124" t="s">
        <v>1197</v>
      </c>
      <c r="C124" s="1">
        <v>44550</v>
      </c>
      <c r="E124">
        <v>6000</v>
      </c>
      <c r="F124" t="s">
        <v>56</v>
      </c>
      <c r="G124" t="s">
        <v>883</v>
      </c>
      <c r="I124" s="4">
        <f>+D124*INDEX('ETH DXD price'!B:B,MATCH('Other expenses'!C124,'ETH DXD price'!A:A,0))+E124</f>
        <v>6000</v>
      </c>
      <c r="K124" t="s">
        <v>1198</v>
      </c>
      <c r="L124" t="s">
        <v>1199</v>
      </c>
      <c r="N124">
        <f>+D124*INDEX('ETH DXD price'!B:B,MATCH('Other expenses'!C124,'ETH DXD price'!A:A,0))+E124</f>
        <v>6000</v>
      </c>
      <c r="O124" t="str">
        <f t="shared" si="1"/>
        <v>all good</v>
      </c>
    </row>
    <row r="125" spans="1:15" x14ac:dyDescent="0.2">
      <c r="A125" t="s">
        <v>1200</v>
      </c>
      <c r="B125" t="s">
        <v>1197</v>
      </c>
      <c r="C125" s="1">
        <v>44550</v>
      </c>
      <c r="E125">
        <v>200</v>
      </c>
      <c r="F125" t="s">
        <v>56</v>
      </c>
      <c r="G125" t="s">
        <v>874</v>
      </c>
      <c r="I125" s="4">
        <f>+D125*INDEX('ETH DXD price'!B:B,MATCH('Other expenses'!C125,'ETH DXD price'!A:A,0))+E125</f>
        <v>200</v>
      </c>
      <c r="K125" t="s">
        <v>1198</v>
      </c>
      <c r="L125" t="s">
        <v>1199</v>
      </c>
      <c r="N125">
        <f>+D125*INDEX('ETH DXD price'!B:B,MATCH('Other expenses'!C125,'ETH DXD price'!A:A,0))+E125</f>
        <v>200</v>
      </c>
      <c r="O125" t="str">
        <f t="shared" si="1"/>
        <v>all good</v>
      </c>
    </row>
    <row r="126" spans="1:15" x14ac:dyDescent="0.2">
      <c r="A126" t="s">
        <v>1201</v>
      </c>
      <c r="B126" t="s">
        <v>1202</v>
      </c>
      <c r="C126" s="1">
        <v>44553</v>
      </c>
      <c r="E126">
        <v>1860</v>
      </c>
      <c r="F126" t="s">
        <v>56</v>
      </c>
      <c r="G126" t="s">
        <v>1003</v>
      </c>
      <c r="I126" s="4">
        <f>+D126*INDEX('ETH DXD price'!B:B,MATCH('Other expenses'!C126,'ETH DXD price'!A:A,0))+E126</f>
        <v>1860</v>
      </c>
      <c r="K126" t="s">
        <v>332</v>
      </c>
      <c r="L126" t="s">
        <v>333</v>
      </c>
      <c r="N126">
        <f>+D126*INDEX('ETH DXD price'!B:B,MATCH('Other expenses'!C126,'ETH DXD price'!A:A,0))+E126</f>
        <v>1860</v>
      </c>
      <c r="O126" t="str">
        <f t="shared" si="1"/>
        <v>all good</v>
      </c>
    </row>
    <row r="127" spans="1:15" x14ac:dyDescent="0.2">
      <c r="A127" t="s">
        <v>1203</v>
      </c>
      <c r="B127" t="s">
        <v>1204</v>
      </c>
      <c r="C127" s="1">
        <v>44557</v>
      </c>
      <c r="D127">
        <v>1.9610000000000001</v>
      </c>
      <c r="F127" t="s">
        <v>61</v>
      </c>
      <c r="G127" t="s">
        <v>874</v>
      </c>
      <c r="I127" s="4">
        <f>+D127*INDEX('ETH DXD price'!B:B,MATCH('Other expenses'!C127,'ETH DXD price'!A:A,0))+E127</f>
        <v>7991.1370047600685</v>
      </c>
      <c r="K127" t="s">
        <v>1205</v>
      </c>
      <c r="L127" t="s">
        <v>1206</v>
      </c>
      <c r="N127">
        <f>+D127*INDEX('ETH DXD price'!B:B,MATCH('Other expenses'!C127,'ETH DXD price'!A:A,0))+E127</f>
        <v>7991.1370047600685</v>
      </c>
      <c r="O127" t="str">
        <f t="shared" si="1"/>
        <v>all good</v>
      </c>
    </row>
    <row r="128" spans="1:15" x14ac:dyDescent="0.2">
      <c r="A128" t="s">
        <v>1207</v>
      </c>
      <c r="B128" t="s">
        <v>1208</v>
      </c>
      <c r="C128" s="1">
        <v>44558</v>
      </c>
      <c r="E128">
        <v>15000</v>
      </c>
      <c r="F128" t="s">
        <v>51</v>
      </c>
      <c r="G128" t="s">
        <v>883</v>
      </c>
      <c r="I128" s="4">
        <f>+D128*INDEX('ETH DXD price'!B:B,MATCH('Other expenses'!C128,'ETH DXD price'!A:A,0))+E128</f>
        <v>15000</v>
      </c>
      <c r="K128" t="s">
        <v>1209</v>
      </c>
      <c r="L128" t="s">
        <v>1210</v>
      </c>
      <c r="N128">
        <f>+D128*INDEX('ETH DXD price'!B:B,MATCH('Other expenses'!C128,'ETH DXD price'!A:A,0))+E128</f>
        <v>15000</v>
      </c>
      <c r="O128" t="str">
        <f t="shared" si="1"/>
        <v>all good</v>
      </c>
    </row>
    <row r="129" spans="1:15" x14ac:dyDescent="0.2">
      <c r="A129" t="s">
        <v>1211</v>
      </c>
      <c r="B129" t="s">
        <v>1208</v>
      </c>
      <c r="C129" s="1">
        <v>44558</v>
      </c>
      <c r="E129">
        <v>200</v>
      </c>
      <c r="F129" t="s">
        <v>51</v>
      </c>
      <c r="G129" t="s">
        <v>883</v>
      </c>
      <c r="I129" s="4">
        <f>+D129*INDEX('ETH DXD price'!B:B,MATCH('Other expenses'!C129,'ETH DXD price'!A:A,0))+E129</f>
        <v>200</v>
      </c>
      <c r="K129" t="s">
        <v>1209</v>
      </c>
      <c r="L129" t="s">
        <v>1210</v>
      </c>
      <c r="N129">
        <f>+D129*INDEX('ETH DXD price'!B:B,MATCH('Other expenses'!C129,'ETH DXD price'!A:A,0))+E129</f>
        <v>200</v>
      </c>
      <c r="O129" t="str">
        <f t="shared" si="1"/>
        <v>all good</v>
      </c>
    </row>
    <row r="130" spans="1:15" x14ac:dyDescent="0.2">
      <c r="A130" t="s">
        <v>1212</v>
      </c>
      <c r="B130" t="s">
        <v>1213</v>
      </c>
      <c r="C130" s="1">
        <v>44559</v>
      </c>
      <c r="E130">
        <v>20000</v>
      </c>
      <c r="F130" t="s">
        <v>121</v>
      </c>
      <c r="G130" t="s">
        <v>1044</v>
      </c>
      <c r="I130" s="4">
        <f>+D130*INDEX('ETH DXD price'!B:B,MATCH('Other expenses'!C130,'ETH DXD price'!A:A,0))+E130</f>
        <v>20000</v>
      </c>
      <c r="K130" t="s">
        <v>1214</v>
      </c>
      <c r="L130" t="s">
        <v>1215</v>
      </c>
      <c r="N130">
        <f>+D130*INDEX('ETH DXD price'!B:B,MATCH('Other expenses'!C130,'ETH DXD price'!A:A,0))+E130</f>
        <v>20000</v>
      </c>
      <c r="O130" t="str">
        <f t="shared" si="1"/>
        <v>all good</v>
      </c>
    </row>
    <row r="131" spans="1:15" x14ac:dyDescent="0.2">
      <c r="A131" t="s">
        <v>1216</v>
      </c>
      <c r="B131" t="s">
        <v>1217</v>
      </c>
      <c r="C131" s="1">
        <v>44560</v>
      </c>
      <c r="E131">
        <v>26359</v>
      </c>
      <c r="F131" t="s">
        <v>56</v>
      </c>
      <c r="G131" t="s">
        <v>901</v>
      </c>
      <c r="I131" s="4">
        <f>+D131*INDEX('ETH DXD price'!B:B,MATCH('Other expenses'!C131,'ETH DXD price'!A:A,0))+E131</f>
        <v>26359</v>
      </c>
      <c r="K131" t="s">
        <v>1218</v>
      </c>
      <c r="L131" t="s">
        <v>1219</v>
      </c>
      <c r="N131">
        <f>+D131*INDEX('ETH DXD price'!B:B,MATCH('Other expenses'!C131,'ETH DXD price'!A:A,0))+E131</f>
        <v>26359</v>
      </c>
      <c r="O131" t="str">
        <f t="shared" ref="O131:O139" si="2">+IF(N131=I131,"all good","all messed up")</f>
        <v>all good</v>
      </c>
    </row>
    <row r="132" spans="1:15" x14ac:dyDescent="0.2">
      <c r="A132" t="s">
        <v>1220</v>
      </c>
      <c r="B132" t="s">
        <v>1221</v>
      </c>
      <c r="C132" s="1">
        <v>44560</v>
      </c>
      <c r="E132">
        <v>10000</v>
      </c>
      <c r="F132" t="s">
        <v>1470</v>
      </c>
      <c r="G132" t="s">
        <v>896</v>
      </c>
      <c r="I132" s="4">
        <f>+D132*INDEX('ETH DXD price'!B:B,MATCH('Other expenses'!C132,'ETH DXD price'!A:A,0))+E132</f>
        <v>10000</v>
      </c>
      <c r="K132" t="s">
        <v>1222</v>
      </c>
      <c r="L132" t="s">
        <v>1223</v>
      </c>
      <c r="N132">
        <f>+D132*INDEX('ETH DXD price'!B:B,MATCH('Other expenses'!C132,'ETH DXD price'!A:A,0))+E132</f>
        <v>10000</v>
      </c>
      <c r="O132" t="str">
        <f t="shared" si="2"/>
        <v>all good</v>
      </c>
    </row>
    <row r="133" spans="1:15" x14ac:dyDescent="0.2">
      <c r="A133" t="s">
        <v>1224</v>
      </c>
      <c r="B133" t="s">
        <v>1116</v>
      </c>
      <c r="C133" s="1">
        <v>44566</v>
      </c>
      <c r="E133">
        <v>81</v>
      </c>
      <c r="F133" t="s">
        <v>121</v>
      </c>
      <c r="G133" t="s">
        <v>874</v>
      </c>
      <c r="I133" s="4">
        <f>+D133*INDEX('ETH DXD price'!B:B,MATCH('Other expenses'!C133,'ETH DXD price'!A:A,0))+E133</f>
        <v>81</v>
      </c>
      <c r="K133" t="s">
        <v>527</v>
      </c>
      <c r="L133" t="s">
        <v>528</v>
      </c>
      <c r="N133">
        <f>+D133*INDEX('ETH DXD price'!B:B,MATCH('Other expenses'!C133,'ETH DXD price'!A:A,0))+E133</f>
        <v>81</v>
      </c>
      <c r="O133" t="str">
        <f t="shared" si="2"/>
        <v>all good</v>
      </c>
    </row>
    <row r="134" spans="1:15" x14ac:dyDescent="0.2">
      <c r="A134" t="s">
        <v>1229</v>
      </c>
      <c r="B134" t="s">
        <v>1230</v>
      </c>
      <c r="C134" s="1">
        <v>44573</v>
      </c>
      <c r="E134">
        <v>5000</v>
      </c>
      <c r="F134" t="s">
        <v>61</v>
      </c>
      <c r="G134" t="s">
        <v>968</v>
      </c>
      <c r="I134" s="4">
        <f>+D134*INDEX('ETH DXD price'!B:B,MATCH('Other expenses'!C134,'ETH DXD price'!A:A,0))+E134</f>
        <v>5000</v>
      </c>
      <c r="K134" t="s">
        <v>1231</v>
      </c>
      <c r="L134" t="s">
        <v>1232</v>
      </c>
      <c r="N134">
        <f>+D134*INDEX('ETH DXD price'!B:B,MATCH('Other expenses'!C134,'ETH DXD price'!A:A,0))+E134</f>
        <v>5000</v>
      </c>
      <c r="O134" t="str">
        <f t="shared" si="2"/>
        <v>all good</v>
      </c>
    </row>
    <row r="135" spans="1:15" x14ac:dyDescent="0.2">
      <c r="A135" t="s">
        <v>1225</v>
      </c>
      <c r="B135" t="s">
        <v>1226</v>
      </c>
      <c r="C135" s="1">
        <v>44573</v>
      </c>
      <c r="E135">
        <v>100000</v>
      </c>
      <c r="F135" t="s">
        <v>121</v>
      </c>
      <c r="G135" t="s">
        <v>1044</v>
      </c>
      <c r="I135" s="4">
        <f>+D135*INDEX('ETH DXD price'!B:B,MATCH('Other expenses'!C135,'ETH DXD price'!A:A,0))+E135</f>
        <v>100000</v>
      </c>
      <c r="K135" t="s">
        <v>1227</v>
      </c>
      <c r="L135" t="s">
        <v>1228</v>
      </c>
      <c r="N135">
        <f>+D135*INDEX('ETH DXD price'!B:B,MATCH('Other expenses'!C135,'ETH DXD price'!A:A,0))+E135</f>
        <v>100000</v>
      </c>
      <c r="O135" t="str">
        <f t="shared" si="2"/>
        <v>all good</v>
      </c>
    </row>
    <row r="136" spans="1:15" x14ac:dyDescent="0.2">
      <c r="A136" t="s">
        <v>1233</v>
      </c>
      <c r="B136" t="s">
        <v>1234</v>
      </c>
      <c r="C136" s="1">
        <v>44580</v>
      </c>
      <c r="D136">
        <v>0.22</v>
      </c>
      <c r="F136" t="s">
        <v>61</v>
      </c>
      <c r="G136" t="s">
        <v>874</v>
      </c>
      <c r="I136" s="4">
        <f>+D136*INDEX('ETH DXD price'!B:B,MATCH('Other expenses'!C136,'ETH DXD price'!A:A,0))+E136</f>
        <v>696.61986053101418</v>
      </c>
      <c r="L136" t="s">
        <v>294</v>
      </c>
      <c r="N136">
        <f>+D136*INDEX('ETH DXD price'!B:B,MATCH('Other expenses'!C136,'ETH DXD price'!A:A,0))+E136</f>
        <v>696.61986053101418</v>
      </c>
      <c r="O136" t="str">
        <f t="shared" si="2"/>
        <v>all good</v>
      </c>
    </row>
    <row r="137" spans="1:15" x14ac:dyDescent="0.2">
      <c r="A137" t="s">
        <v>1235</v>
      </c>
      <c r="B137" t="s">
        <v>1118</v>
      </c>
      <c r="C137" s="1">
        <v>44584</v>
      </c>
      <c r="D137">
        <v>6</v>
      </c>
      <c r="F137" t="s">
        <v>61</v>
      </c>
      <c r="G137" t="s">
        <v>874</v>
      </c>
      <c r="I137" s="4">
        <f>+D137*INDEX('ETH DXD price'!B:B,MATCH('Other expenses'!C137,'ETH DXD price'!A:A,0))+E137</f>
        <v>14444.267109649678</v>
      </c>
      <c r="L137" t="s">
        <v>1236</v>
      </c>
      <c r="N137">
        <f>+D137*INDEX('ETH DXD price'!B:B,MATCH('Other expenses'!C137,'ETH DXD price'!A:A,0))+E137</f>
        <v>14444.267109649678</v>
      </c>
      <c r="O137" t="str">
        <f t="shared" si="2"/>
        <v>all good</v>
      </c>
    </row>
    <row r="138" spans="1:15" x14ac:dyDescent="0.2">
      <c r="A138" t="s">
        <v>1442</v>
      </c>
      <c r="B138" s="5" t="s">
        <v>1477</v>
      </c>
      <c r="C138" s="1">
        <v>44592</v>
      </c>
      <c r="E138" s="19">
        <v>35378</v>
      </c>
      <c r="F138" s="5" t="s">
        <v>56</v>
      </c>
      <c r="G138" s="5" t="s">
        <v>901</v>
      </c>
      <c r="H138" s="5"/>
      <c r="I138" s="4">
        <f>+D138*INDEX('ETH DXD price'!B:B,MATCH('Other expenses'!C138,'ETH DXD price'!A:A,0))+E138</f>
        <v>35378</v>
      </c>
      <c r="J138" s="5"/>
      <c r="K138" s="1"/>
      <c r="L138" s="5" t="s">
        <v>1418</v>
      </c>
      <c r="N138">
        <f>+D138*INDEX('ETH DXD price'!B:B,MATCH('Other expenses'!C138,'ETH DXD price'!A:A,0))+E138</f>
        <v>35378</v>
      </c>
      <c r="O138" t="str">
        <f t="shared" si="2"/>
        <v>all good</v>
      </c>
    </row>
    <row r="139" spans="1:15" x14ac:dyDescent="0.2">
      <c r="B139" t="s">
        <v>1372</v>
      </c>
      <c r="C139" s="1">
        <v>44593</v>
      </c>
      <c r="E139" s="20"/>
      <c r="F139" t="s">
        <v>926</v>
      </c>
      <c r="G139" t="s">
        <v>896</v>
      </c>
      <c r="H139">
        <v>3.45</v>
      </c>
      <c r="I139" s="4">
        <f>+D139*INDEX('ETH DXD price'!B:B,MATCH('Other expenses'!C139,'ETH DXD price'!A:A,0))+E139</f>
        <v>0</v>
      </c>
      <c r="K139" s="1"/>
      <c r="L139" t="s">
        <v>1373</v>
      </c>
      <c r="N139">
        <f>+D139*INDEX('ETH DXD price'!B:B,MATCH('Other expenses'!C139,'ETH DXD price'!A:A,0))+E139</f>
        <v>0</v>
      </c>
      <c r="O139" t="str">
        <f t="shared" si="2"/>
        <v>all good</v>
      </c>
    </row>
    <row r="140" spans="1:15" x14ac:dyDescent="0.2">
      <c r="B140" t="s">
        <v>1390</v>
      </c>
      <c r="C140" s="1">
        <v>44593</v>
      </c>
      <c r="E140" s="20">
        <v>81</v>
      </c>
      <c r="F140" t="s">
        <v>926</v>
      </c>
      <c r="G140" t="s">
        <v>874</v>
      </c>
      <c r="I140" s="4">
        <f>+D140*INDEX('ETH DXD price'!B:B,MATCH('Other expenses'!C140,'ETH DXD price'!A:A,0))+E140</f>
        <v>81</v>
      </c>
      <c r="K140" s="1"/>
      <c r="L140" t="s">
        <v>528</v>
      </c>
      <c r="N140">
        <f>+D140*INDEX('ETH DXD price'!B:B,MATCH('Other expenses'!C140,'ETH DXD price'!A:A,0))+E140</f>
        <v>81</v>
      </c>
      <c r="O140" t="str">
        <f t="shared" ref="O140:O196" si="3">+IF(N140=I140,"all good","all messed up")</f>
        <v>all good</v>
      </c>
    </row>
    <row r="141" spans="1:15" x14ac:dyDescent="0.2">
      <c r="A141" t="s">
        <v>1242</v>
      </c>
      <c r="B141" t="s">
        <v>1243</v>
      </c>
      <c r="C141" s="1">
        <v>44599</v>
      </c>
      <c r="E141">
        <v>80</v>
      </c>
      <c r="F141" t="s">
        <v>926</v>
      </c>
      <c r="G141" t="s">
        <v>1067</v>
      </c>
      <c r="I141" s="4">
        <f>+D141*INDEX('ETH DXD price'!B:B,MATCH('Other expenses'!C141,'ETH DXD price'!A:A,0))+E141</f>
        <v>80</v>
      </c>
      <c r="L141" t="s">
        <v>597</v>
      </c>
      <c r="N141">
        <f>+D141*INDEX('ETH DXD price'!B:B,MATCH('Other expenses'!C141,'ETH DXD price'!A:A,0))+E141</f>
        <v>80</v>
      </c>
      <c r="O141" t="str">
        <f t="shared" si="3"/>
        <v>all good</v>
      </c>
    </row>
    <row r="142" spans="1:15" x14ac:dyDescent="0.2">
      <c r="B142" t="s">
        <v>1387</v>
      </c>
      <c r="C142" s="1">
        <v>44599</v>
      </c>
      <c r="E142" s="18">
        <v>997</v>
      </c>
      <c r="F142" t="s">
        <v>1252</v>
      </c>
      <c r="G142" t="s">
        <v>874</v>
      </c>
      <c r="I142" s="4">
        <f>+D142*INDEX('ETH DXD price'!B:B,MATCH('Other expenses'!C142,'ETH DXD price'!A:A,0))+E142</f>
        <v>997</v>
      </c>
      <c r="K142" s="1"/>
      <c r="L142" t="s">
        <v>597</v>
      </c>
      <c r="N142">
        <f>+D142*INDEX('ETH DXD price'!B:B,MATCH('Other expenses'!C142,'ETH DXD price'!A:A,0))+E142</f>
        <v>997</v>
      </c>
      <c r="O142" t="str">
        <f t="shared" si="3"/>
        <v>all good</v>
      </c>
    </row>
    <row r="143" spans="1:15" x14ac:dyDescent="0.2">
      <c r="A143" t="s">
        <v>1238</v>
      </c>
      <c r="B143" t="s">
        <v>1239</v>
      </c>
      <c r="C143" s="1">
        <v>44599</v>
      </c>
      <c r="E143">
        <v>598</v>
      </c>
      <c r="F143" t="s">
        <v>1252</v>
      </c>
      <c r="G143" t="s">
        <v>874</v>
      </c>
      <c r="I143" s="4">
        <f>+D143*INDEX('ETH DXD price'!B:B,MATCH('Other expenses'!C143,'ETH DXD price'!A:A,0))+E143</f>
        <v>598</v>
      </c>
      <c r="L143" t="s">
        <v>597</v>
      </c>
      <c r="N143">
        <f>+D143*INDEX('ETH DXD price'!B:B,MATCH('Other expenses'!C143,'ETH DXD price'!A:A,0))+E143</f>
        <v>598</v>
      </c>
      <c r="O143" t="str">
        <f t="shared" si="3"/>
        <v>all good</v>
      </c>
    </row>
    <row r="144" spans="1:15" x14ac:dyDescent="0.2">
      <c r="A144" t="s">
        <v>1240</v>
      </c>
      <c r="B144" t="s">
        <v>1241</v>
      </c>
      <c r="C144" s="1">
        <v>44599</v>
      </c>
      <c r="E144">
        <v>299</v>
      </c>
      <c r="F144" t="s">
        <v>1252</v>
      </c>
      <c r="G144" t="s">
        <v>874</v>
      </c>
      <c r="I144" s="4">
        <f>+D144*INDEX('ETH DXD price'!B:B,MATCH('Other expenses'!C144,'ETH DXD price'!A:A,0))+E144</f>
        <v>299</v>
      </c>
      <c r="L144" t="s">
        <v>597</v>
      </c>
      <c r="N144">
        <f>+D144*INDEX('ETH DXD price'!B:B,MATCH('Other expenses'!C144,'ETH DXD price'!A:A,0))+E144</f>
        <v>299</v>
      </c>
      <c r="O144" t="str">
        <f t="shared" si="3"/>
        <v>all good</v>
      </c>
    </row>
    <row r="145" spans="1:15" x14ac:dyDescent="0.2">
      <c r="B145" t="s">
        <v>1420</v>
      </c>
      <c r="C145" s="1">
        <v>44600</v>
      </c>
      <c r="E145" s="19">
        <v>2500</v>
      </c>
      <c r="F145" t="s">
        <v>61</v>
      </c>
      <c r="G145" s="5" t="s">
        <v>874</v>
      </c>
      <c r="I145" s="4">
        <f>+D145*INDEX('ETH DXD price'!B:B,MATCH('Other expenses'!C145,'ETH DXD price'!A:A,0))+E145</f>
        <v>2500</v>
      </c>
      <c r="L145" t="s">
        <v>1421</v>
      </c>
      <c r="N145">
        <f>+D145*INDEX('ETH DXD price'!B:B,MATCH('Other expenses'!C145,'ETH DXD price'!A:A,0))+E145</f>
        <v>2500</v>
      </c>
      <c r="O145" t="str">
        <f t="shared" si="3"/>
        <v>all good</v>
      </c>
    </row>
    <row r="146" spans="1:15" x14ac:dyDescent="0.2">
      <c r="B146" t="s">
        <v>1371</v>
      </c>
      <c r="C146" s="1">
        <v>44600</v>
      </c>
      <c r="E146" s="19">
        <v>42</v>
      </c>
      <c r="F146" t="s">
        <v>61</v>
      </c>
      <c r="G146" s="5" t="s">
        <v>874</v>
      </c>
      <c r="I146" s="4">
        <f>+D146*INDEX('ETH DXD price'!B:B,MATCH('Other expenses'!C146,'ETH DXD price'!A:A,0))+E146</f>
        <v>42</v>
      </c>
      <c r="L146" t="s">
        <v>889</v>
      </c>
      <c r="N146">
        <f>+D146*INDEX('ETH DXD price'!B:B,MATCH('Other expenses'!C146,'ETH DXD price'!A:A,0))+E146</f>
        <v>42</v>
      </c>
      <c r="O146" t="str">
        <f t="shared" si="3"/>
        <v>all good</v>
      </c>
    </row>
    <row r="147" spans="1:15" x14ac:dyDescent="0.2">
      <c r="B147" t="s">
        <v>1381</v>
      </c>
      <c r="C147" s="1">
        <v>44601</v>
      </c>
      <c r="E147" s="18">
        <v>11575</v>
      </c>
      <c r="F147" t="s">
        <v>926</v>
      </c>
      <c r="G147" s="5" t="s">
        <v>1067</v>
      </c>
      <c r="I147" s="4">
        <f>+D147*INDEX('ETH DXD price'!B:B,MATCH('Other expenses'!C147,'ETH DXD price'!A:A,0))+E147</f>
        <v>11575</v>
      </c>
      <c r="K147" s="1"/>
      <c r="L147" t="s">
        <v>859</v>
      </c>
      <c r="N147">
        <f>+D147*INDEX('ETH DXD price'!B:B,MATCH('Other expenses'!C147,'ETH DXD price'!A:A,0))+E147</f>
        <v>11575</v>
      </c>
      <c r="O147" t="str">
        <f t="shared" si="3"/>
        <v>all good</v>
      </c>
    </row>
    <row r="148" spans="1:15" x14ac:dyDescent="0.2">
      <c r="B148" s="5" t="s">
        <v>1378</v>
      </c>
      <c r="C148" s="1">
        <v>44603</v>
      </c>
      <c r="D148" s="8"/>
      <c r="E148" s="19">
        <v>4814</v>
      </c>
      <c r="F148" s="5" t="s">
        <v>208</v>
      </c>
      <c r="G148" s="5" t="s">
        <v>1003</v>
      </c>
      <c r="H148" s="5"/>
      <c r="I148" s="4">
        <f>+D148*INDEX('ETH DXD price'!B:B,MATCH('Other expenses'!C148,'ETH DXD price'!A:A,0))+E148</f>
        <v>4814</v>
      </c>
      <c r="J148" s="5"/>
      <c r="K148" s="5"/>
      <c r="L148" s="5" t="s">
        <v>1379</v>
      </c>
      <c r="N148">
        <f>+D148*INDEX('ETH DXD price'!B:B,MATCH('Other expenses'!C148,'ETH DXD price'!A:A,0))+E148</f>
        <v>4814</v>
      </c>
      <c r="O148" t="str">
        <f t="shared" si="3"/>
        <v>all good</v>
      </c>
    </row>
    <row r="149" spans="1:15" x14ac:dyDescent="0.2">
      <c r="B149" t="s">
        <v>1359</v>
      </c>
      <c r="C149" s="1">
        <v>44603</v>
      </c>
      <c r="E149" s="19">
        <v>3000</v>
      </c>
      <c r="F149" t="s">
        <v>926</v>
      </c>
      <c r="G149" s="5" t="s">
        <v>1044</v>
      </c>
      <c r="I149" s="4">
        <f>+D149*INDEX('ETH DXD price'!B:B,MATCH('Other expenses'!C149,'ETH DXD price'!A:A,0))+E149</f>
        <v>3000</v>
      </c>
      <c r="L149" t="s">
        <v>1360</v>
      </c>
      <c r="N149">
        <f>+D149*INDEX('ETH DXD price'!B:B,MATCH('Other expenses'!C149,'ETH DXD price'!A:A,0))+E149</f>
        <v>3000</v>
      </c>
      <c r="O149" t="str">
        <f t="shared" si="3"/>
        <v>all good</v>
      </c>
    </row>
    <row r="150" spans="1:15" x14ac:dyDescent="0.2">
      <c r="B150" t="s">
        <v>1244</v>
      </c>
      <c r="C150" s="1">
        <v>44610</v>
      </c>
      <c r="E150" s="18">
        <v>2500</v>
      </c>
      <c r="F150" t="s">
        <v>51</v>
      </c>
      <c r="G150" s="5" t="s">
        <v>1003</v>
      </c>
      <c r="I150" s="4">
        <f>+D150*INDEX('ETH DXD price'!B:B,MATCH('Other expenses'!C150,'ETH DXD price'!A:A,0))+E150</f>
        <v>2500</v>
      </c>
      <c r="K150" s="1"/>
      <c r="L150" t="s">
        <v>697</v>
      </c>
      <c r="N150">
        <f>+D150*INDEX('ETH DXD price'!B:B,MATCH('Other expenses'!C150,'ETH DXD price'!A:A,0))+E150</f>
        <v>2500</v>
      </c>
      <c r="O150" t="str">
        <f t="shared" si="3"/>
        <v>all good</v>
      </c>
    </row>
    <row r="151" spans="1:15" x14ac:dyDescent="0.2">
      <c r="B151" t="s">
        <v>1426</v>
      </c>
      <c r="C151" s="1">
        <v>44619</v>
      </c>
      <c r="D151">
        <v>1.1875</v>
      </c>
      <c r="F151" t="s">
        <v>61</v>
      </c>
      <c r="G151" s="5" t="s">
        <v>874</v>
      </c>
      <c r="I151" s="4">
        <f>+D151*INDEX('ETH DXD price'!B:B,MATCH('Other expenses'!C151,'ETH DXD price'!A:A,0))+E151</f>
        <v>3307.5900113208163</v>
      </c>
      <c r="L151" t="s">
        <v>1336</v>
      </c>
      <c r="N151">
        <f>+D151*INDEX('ETH DXD price'!B:B,MATCH('Other expenses'!C151,'ETH DXD price'!A:A,0))+E151</f>
        <v>3307.5900113208163</v>
      </c>
      <c r="O151" t="str">
        <f t="shared" si="3"/>
        <v>all good</v>
      </c>
    </row>
    <row r="152" spans="1:15" x14ac:dyDescent="0.2">
      <c r="B152" t="s">
        <v>1478</v>
      </c>
      <c r="C152" s="1">
        <v>44620</v>
      </c>
      <c r="E152" s="20">
        <v>35753</v>
      </c>
      <c r="F152" t="s">
        <v>56</v>
      </c>
      <c r="G152" t="s">
        <v>901</v>
      </c>
      <c r="I152" s="4">
        <f>+D152*INDEX('ETH DXD price'!B:B,MATCH('Other expenses'!C152,'ETH DXD price'!A:A,0))+E152</f>
        <v>35753</v>
      </c>
      <c r="K152" s="1"/>
      <c r="L152" s="16" t="s">
        <v>1417</v>
      </c>
      <c r="N152">
        <f>+D152*INDEX('ETH DXD price'!B:B,MATCH('Other expenses'!C152,'ETH DXD price'!A:A,0))+E152</f>
        <v>35753</v>
      </c>
      <c r="O152" t="str">
        <f t="shared" si="3"/>
        <v>all good</v>
      </c>
    </row>
    <row r="153" spans="1:15" x14ac:dyDescent="0.2">
      <c r="A153" t="s">
        <v>1237</v>
      </c>
      <c r="B153" t="s">
        <v>1116</v>
      </c>
      <c r="C153" s="1">
        <v>44625</v>
      </c>
      <c r="E153">
        <v>81</v>
      </c>
      <c r="F153" t="s">
        <v>121</v>
      </c>
      <c r="G153" t="s">
        <v>874</v>
      </c>
      <c r="I153" s="4">
        <f>+D153*INDEX('ETH DXD price'!B:B,MATCH('Other expenses'!C153,'ETH DXD price'!A:A,0))+E153</f>
        <v>81</v>
      </c>
      <c r="L153" t="s">
        <v>529</v>
      </c>
      <c r="N153">
        <f>+D153*INDEX('ETH DXD price'!B:B,MATCH('Other expenses'!C153,'ETH DXD price'!A:A,0))+E153</f>
        <v>81</v>
      </c>
      <c r="O153" t="str">
        <f t="shared" si="3"/>
        <v>all good</v>
      </c>
    </row>
    <row r="154" spans="1:15" x14ac:dyDescent="0.2">
      <c r="B154" t="s">
        <v>1391</v>
      </c>
      <c r="C154" s="1">
        <v>44627</v>
      </c>
      <c r="E154" s="18">
        <v>2100</v>
      </c>
      <c r="F154" t="s">
        <v>926</v>
      </c>
      <c r="G154" t="s">
        <v>1003</v>
      </c>
      <c r="I154" s="4">
        <f>+D154*INDEX('ETH DXD price'!B:B,MATCH('Other expenses'!C154,'ETH DXD price'!A:A,0))+E154</f>
        <v>2100</v>
      </c>
      <c r="K154" s="1"/>
      <c r="L154" t="s">
        <v>1389</v>
      </c>
      <c r="N154">
        <f>+D154*INDEX('ETH DXD price'!B:B,MATCH('Other expenses'!C154,'ETH DXD price'!A:A,0))+E154</f>
        <v>2100</v>
      </c>
      <c r="O154" t="str">
        <f t="shared" si="3"/>
        <v>all good</v>
      </c>
    </row>
    <row r="155" spans="1:15" x14ac:dyDescent="0.2">
      <c r="B155" t="s">
        <v>1388</v>
      </c>
      <c r="C155" s="1">
        <v>44627</v>
      </c>
      <c r="D155">
        <v>0.12346699999999999</v>
      </c>
      <c r="E155" s="18"/>
      <c r="F155" t="s">
        <v>61</v>
      </c>
      <c r="G155" t="s">
        <v>874</v>
      </c>
      <c r="I155" s="4">
        <f>+D155*INDEX('ETH DXD price'!B:B,MATCH('Other expenses'!C155,'ETH DXD price'!A:A,0))+E155</f>
        <v>315.87301856931157</v>
      </c>
      <c r="K155" s="1"/>
      <c r="L155" t="s">
        <v>1389</v>
      </c>
      <c r="N155">
        <f>+D155*INDEX('ETH DXD price'!B:B,MATCH('Other expenses'!C155,'ETH DXD price'!A:A,0))+E155</f>
        <v>315.87301856931157</v>
      </c>
      <c r="O155" t="str">
        <f t="shared" si="3"/>
        <v>all good</v>
      </c>
    </row>
    <row r="156" spans="1:15" x14ac:dyDescent="0.2">
      <c r="B156" t="s">
        <v>1518</v>
      </c>
      <c r="C156" s="1">
        <v>44628</v>
      </c>
      <c r="E156" s="18">
        <v>1650</v>
      </c>
      <c r="F156" t="s">
        <v>1252</v>
      </c>
      <c r="G156" t="s">
        <v>1003</v>
      </c>
      <c r="I156" s="4">
        <f>+D156*INDEX('ETH DXD price'!B:B,MATCH('Other expenses'!C156,'ETH DXD price'!A:A,0))+E156</f>
        <v>1650</v>
      </c>
      <c r="K156" s="1"/>
      <c r="L156" t="s">
        <v>1351</v>
      </c>
      <c r="N156">
        <f>+D156*INDEX('ETH DXD price'!B:B,MATCH('Other expenses'!C156,'ETH DXD price'!A:A,0))+E156</f>
        <v>1650</v>
      </c>
      <c r="O156" t="str">
        <f t="shared" si="3"/>
        <v>all good</v>
      </c>
    </row>
    <row r="157" spans="1:15" x14ac:dyDescent="0.2">
      <c r="B157" s="21" t="s">
        <v>1394</v>
      </c>
      <c r="C157" s="1">
        <v>44629</v>
      </c>
      <c r="E157" s="18">
        <v>12275</v>
      </c>
      <c r="F157" t="s">
        <v>98</v>
      </c>
      <c r="G157" s="5" t="s">
        <v>1003</v>
      </c>
      <c r="I157" s="4">
        <f>+D157*INDEX('ETH DXD price'!B:B,MATCH('Other expenses'!C157,'ETH DXD price'!A:A,0))+E157</f>
        <v>12275</v>
      </c>
      <c r="K157" s="1"/>
      <c r="L157" t="s">
        <v>1395</v>
      </c>
      <c r="N157">
        <f>+D157*INDEX('ETH DXD price'!B:B,MATCH('Other expenses'!C157,'ETH DXD price'!A:A,0))+E157</f>
        <v>12275</v>
      </c>
      <c r="O157" t="str">
        <f t="shared" si="3"/>
        <v>all good</v>
      </c>
    </row>
    <row r="158" spans="1:15" x14ac:dyDescent="0.2">
      <c r="B158" t="s">
        <v>1366</v>
      </c>
      <c r="C158" s="1">
        <v>44630</v>
      </c>
      <c r="E158" s="20">
        <v>5500</v>
      </c>
      <c r="F158" t="s">
        <v>61</v>
      </c>
      <c r="G158" t="s">
        <v>968</v>
      </c>
      <c r="I158" s="4">
        <f>+D158*INDEX('ETH DXD price'!B:B,MATCH('Other expenses'!C158,'ETH DXD price'!A:A,0))+E158</f>
        <v>5500</v>
      </c>
      <c r="K158" s="1"/>
      <c r="L158" t="s">
        <v>1367</v>
      </c>
      <c r="N158">
        <f>+D158*INDEX('ETH DXD price'!B:B,MATCH('Other expenses'!C158,'ETH DXD price'!A:A,0))+E158</f>
        <v>5500</v>
      </c>
      <c r="O158" t="str">
        <f t="shared" si="3"/>
        <v>all good</v>
      </c>
    </row>
    <row r="159" spans="1:15" x14ac:dyDescent="0.2">
      <c r="B159" t="s">
        <v>1406</v>
      </c>
      <c r="C159" s="1">
        <v>44631</v>
      </c>
      <c r="E159" s="19">
        <v>16000</v>
      </c>
      <c r="F159" t="s">
        <v>401</v>
      </c>
      <c r="G159" s="5" t="s">
        <v>883</v>
      </c>
      <c r="I159" s="4">
        <f>+D159*INDEX('ETH DXD price'!B:B,MATCH('Other expenses'!C159,'ETH DXD price'!A:A,0))+E159</f>
        <v>16000</v>
      </c>
      <c r="K159" s="1"/>
      <c r="L159" s="5" t="s">
        <v>1407</v>
      </c>
      <c r="N159">
        <f>+D159*INDEX('ETH DXD price'!B:B,MATCH('Other expenses'!C159,'ETH DXD price'!A:A,0))+E159</f>
        <v>16000</v>
      </c>
      <c r="O159" t="str">
        <f t="shared" si="3"/>
        <v>all good</v>
      </c>
    </row>
    <row r="160" spans="1:15" x14ac:dyDescent="0.2">
      <c r="B160" t="s">
        <v>1412</v>
      </c>
      <c r="C160" s="1">
        <v>44632</v>
      </c>
      <c r="E160" s="20">
        <v>3725</v>
      </c>
      <c r="F160" t="s">
        <v>1470</v>
      </c>
      <c r="G160" t="s">
        <v>1003</v>
      </c>
      <c r="I160" s="4">
        <f>+D160*INDEX('ETH DXD price'!B:B,MATCH('Other expenses'!C160,'ETH DXD price'!A:A,0))+E160</f>
        <v>3725</v>
      </c>
      <c r="K160" s="1"/>
      <c r="L160" s="16" t="s">
        <v>1376</v>
      </c>
      <c r="N160">
        <f>+D160*INDEX('ETH DXD price'!B:B,MATCH('Other expenses'!C160,'ETH DXD price'!A:A,0))+E160</f>
        <v>3725</v>
      </c>
      <c r="O160" t="str">
        <f t="shared" si="3"/>
        <v>all good</v>
      </c>
    </row>
    <row r="161" spans="2:15" x14ac:dyDescent="0.2">
      <c r="B161" t="s">
        <v>1519</v>
      </c>
      <c r="C161" s="1">
        <v>44632</v>
      </c>
      <c r="E161" s="20">
        <v>1890</v>
      </c>
      <c r="F161" t="s">
        <v>1252</v>
      </c>
      <c r="G161" t="s">
        <v>1003</v>
      </c>
      <c r="I161" s="4">
        <f>+D161*INDEX('ETH DXD price'!B:B,MATCH('Other expenses'!C161,'ETH DXD price'!A:A,0))+E161</f>
        <v>1890</v>
      </c>
      <c r="K161" s="1"/>
      <c r="L161" s="16" t="s">
        <v>1376</v>
      </c>
      <c r="N161">
        <f>+D161*INDEX('ETH DXD price'!B:B,MATCH('Other expenses'!C161,'ETH DXD price'!A:A,0))+E161</f>
        <v>1890</v>
      </c>
      <c r="O161" t="str">
        <f t="shared" si="3"/>
        <v>all good</v>
      </c>
    </row>
    <row r="162" spans="2:15" x14ac:dyDescent="0.2">
      <c r="B162" t="s">
        <v>1380</v>
      </c>
      <c r="C162" s="1">
        <v>44632</v>
      </c>
      <c r="E162" s="20">
        <v>561</v>
      </c>
      <c r="F162" t="s">
        <v>926</v>
      </c>
      <c r="G162" t="s">
        <v>1067</v>
      </c>
      <c r="I162" s="4">
        <f>+D162*INDEX('ETH DXD price'!B:B,MATCH('Other expenses'!C162,'ETH DXD price'!A:A,0))+E162</f>
        <v>561</v>
      </c>
      <c r="K162" s="1"/>
      <c r="L162" s="16" t="s">
        <v>1376</v>
      </c>
      <c r="N162">
        <f>+D162*INDEX('ETH DXD price'!B:B,MATCH('Other expenses'!C162,'ETH DXD price'!A:A,0))+E162</f>
        <v>561</v>
      </c>
      <c r="O162" t="str">
        <f t="shared" si="3"/>
        <v>all good</v>
      </c>
    </row>
    <row r="163" spans="2:15" x14ac:dyDescent="0.2">
      <c r="B163" t="s">
        <v>1392</v>
      </c>
      <c r="C163" s="1">
        <v>44633</v>
      </c>
      <c r="E163" s="20">
        <v>216</v>
      </c>
      <c r="F163" t="s">
        <v>926</v>
      </c>
      <c r="G163" t="s">
        <v>1003</v>
      </c>
      <c r="I163" s="4">
        <f>+D163*INDEX('ETH DXD price'!B:B,MATCH('Other expenses'!C163,'ETH DXD price'!A:A,0))+E163</f>
        <v>216</v>
      </c>
      <c r="K163" s="1"/>
      <c r="L163" t="s">
        <v>1393</v>
      </c>
      <c r="N163">
        <f>+D163*INDEX('ETH DXD price'!B:B,MATCH('Other expenses'!C163,'ETH DXD price'!A:A,0))+E163</f>
        <v>216</v>
      </c>
      <c r="O163" t="str">
        <f t="shared" si="3"/>
        <v>all good</v>
      </c>
    </row>
    <row r="164" spans="2:15" x14ac:dyDescent="0.2">
      <c r="B164" t="s">
        <v>1377</v>
      </c>
      <c r="C164" s="1">
        <v>44635</v>
      </c>
      <c r="D164">
        <v>3.5000000000000003E-2</v>
      </c>
      <c r="E164" s="20"/>
      <c r="F164" t="s">
        <v>61</v>
      </c>
      <c r="G164" t="s">
        <v>874</v>
      </c>
      <c r="I164" s="4">
        <f>+D164*INDEX('ETH DXD price'!B:B,MATCH('Other expenses'!C164,'ETH DXD price'!A:A,0))+E164</f>
        <v>90.703971433569919</v>
      </c>
      <c r="K164" s="1"/>
      <c r="L164" t="s">
        <v>1281</v>
      </c>
      <c r="N164">
        <f>+D164*INDEX('ETH DXD price'!B:B,MATCH('Other expenses'!C164,'ETH DXD price'!A:A,0))+E164</f>
        <v>90.703971433569919</v>
      </c>
      <c r="O164" t="str">
        <f t="shared" si="3"/>
        <v>all good</v>
      </c>
    </row>
    <row r="165" spans="2:15" x14ac:dyDescent="0.2">
      <c r="B165" t="s">
        <v>1515</v>
      </c>
      <c r="C165" s="1">
        <v>44638</v>
      </c>
      <c r="E165" s="18">
        <v>12000</v>
      </c>
      <c r="F165" t="s">
        <v>926</v>
      </c>
      <c r="G165" t="s">
        <v>1044</v>
      </c>
      <c r="I165" s="4">
        <f>+D165*INDEX('ETH DXD price'!B:B,MATCH('Other expenses'!C165,'ETH DXD price'!A:A,0))+E165</f>
        <v>12000</v>
      </c>
      <c r="K165" s="1"/>
      <c r="L165" t="s">
        <v>1384</v>
      </c>
      <c r="N165">
        <f>+D165*INDEX('ETH DXD price'!B:B,MATCH('Other expenses'!C165,'ETH DXD price'!A:A,0))+E165</f>
        <v>12000</v>
      </c>
      <c r="O165" t="str">
        <f t="shared" si="3"/>
        <v>all good</v>
      </c>
    </row>
    <row r="166" spans="2:15" x14ac:dyDescent="0.2">
      <c r="B166" t="s">
        <v>1402</v>
      </c>
      <c r="C166" s="1">
        <v>44640</v>
      </c>
      <c r="E166" s="20">
        <v>10125</v>
      </c>
      <c r="F166" t="s">
        <v>61</v>
      </c>
      <c r="G166" t="s">
        <v>968</v>
      </c>
      <c r="I166" s="4">
        <f>+D166*INDEX('ETH DXD price'!B:B,MATCH('Other expenses'!C166,'ETH DXD price'!A:A,0))+E166</f>
        <v>10125</v>
      </c>
      <c r="K166" s="1"/>
      <c r="L166" t="s">
        <v>1283</v>
      </c>
      <c r="N166">
        <f>+D166*INDEX('ETH DXD price'!B:B,MATCH('Other expenses'!C166,'ETH DXD price'!A:A,0))+E166</f>
        <v>10125</v>
      </c>
      <c r="O166" t="str">
        <f t="shared" si="3"/>
        <v>all good</v>
      </c>
    </row>
    <row r="167" spans="2:15" x14ac:dyDescent="0.2">
      <c r="B167" t="s">
        <v>1402</v>
      </c>
      <c r="C167" s="1">
        <v>44640</v>
      </c>
      <c r="E167" s="20">
        <v>4680</v>
      </c>
      <c r="F167" t="s">
        <v>61</v>
      </c>
      <c r="G167" t="s">
        <v>968</v>
      </c>
      <c r="I167" s="4">
        <f>+D167*INDEX('ETH DXD price'!B:B,MATCH('Other expenses'!C167,'ETH DXD price'!A:A,0))+E167</f>
        <v>4680</v>
      </c>
      <c r="K167" s="1"/>
      <c r="L167" t="s">
        <v>1282</v>
      </c>
      <c r="N167">
        <f>+D167*INDEX('ETH DXD price'!B:B,MATCH('Other expenses'!C167,'ETH DXD price'!A:A,0))+E167</f>
        <v>4680</v>
      </c>
      <c r="O167" t="str">
        <f t="shared" si="3"/>
        <v>all good</v>
      </c>
    </row>
    <row r="168" spans="2:15" x14ac:dyDescent="0.2">
      <c r="B168" t="s">
        <v>1362</v>
      </c>
      <c r="C168" s="1">
        <v>44640</v>
      </c>
      <c r="E168" s="20">
        <v>15605</v>
      </c>
      <c r="F168" t="s">
        <v>121</v>
      </c>
      <c r="G168" t="s">
        <v>1067</v>
      </c>
      <c r="I168" s="4">
        <f>+D168*INDEX('ETH DXD price'!B:B,MATCH('Other expenses'!C168,'ETH DXD price'!A:A,0))+E168</f>
        <v>15605</v>
      </c>
      <c r="K168" s="1"/>
      <c r="L168" t="s">
        <v>1283</v>
      </c>
      <c r="N168">
        <f>+D168*INDEX('ETH DXD price'!B:B,MATCH('Other expenses'!C168,'ETH DXD price'!A:A,0))+E168</f>
        <v>15605</v>
      </c>
      <c r="O168" t="str">
        <f t="shared" si="3"/>
        <v>all good</v>
      </c>
    </row>
    <row r="169" spans="2:15" x14ac:dyDescent="0.2">
      <c r="B169" t="s">
        <v>1516</v>
      </c>
      <c r="C169" s="1">
        <v>44642</v>
      </c>
      <c r="E169" s="18">
        <v>2475</v>
      </c>
      <c r="F169" t="s">
        <v>61</v>
      </c>
      <c r="G169" t="s">
        <v>1003</v>
      </c>
      <c r="I169" s="4">
        <f>+D169*INDEX('ETH DXD price'!B:B,MATCH('Other expenses'!C169,'ETH DXD price'!A:A,0))+E169</f>
        <v>2475</v>
      </c>
      <c r="K169" s="1"/>
      <c r="L169" t="s">
        <v>1358</v>
      </c>
      <c r="N169">
        <f>+D169*INDEX('ETH DXD price'!B:B,MATCH('Other expenses'!C169,'ETH DXD price'!A:A,0))+E169</f>
        <v>2475</v>
      </c>
      <c r="O169" t="str">
        <f t="shared" si="3"/>
        <v>all good</v>
      </c>
    </row>
    <row r="170" spans="2:15" x14ac:dyDescent="0.2">
      <c r="B170" t="s">
        <v>1400</v>
      </c>
      <c r="C170" s="1">
        <v>44642</v>
      </c>
      <c r="E170" s="20">
        <v>2395</v>
      </c>
      <c r="F170" t="s">
        <v>51</v>
      </c>
      <c r="G170" t="s">
        <v>1003</v>
      </c>
      <c r="I170" s="4">
        <f>+D170*INDEX('ETH DXD price'!B:B,MATCH('Other expenses'!C170,'ETH DXD price'!A:A,0))+E170</f>
        <v>2395</v>
      </c>
      <c r="K170" s="1"/>
      <c r="L170" s="16" t="s">
        <v>1401</v>
      </c>
      <c r="N170">
        <f>+D170*INDEX('ETH DXD price'!B:B,MATCH('Other expenses'!C170,'ETH DXD price'!A:A,0))+E170</f>
        <v>2395</v>
      </c>
      <c r="O170" t="str">
        <f t="shared" si="3"/>
        <v>all good</v>
      </c>
    </row>
    <row r="171" spans="2:15" x14ac:dyDescent="0.2">
      <c r="B171" t="s">
        <v>1382</v>
      </c>
      <c r="C171" s="1">
        <v>44642</v>
      </c>
      <c r="D171">
        <v>0.48</v>
      </c>
      <c r="F171" t="s">
        <v>61</v>
      </c>
      <c r="G171" t="s">
        <v>874</v>
      </c>
      <c r="I171" s="4">
        <f>+D171*INDEX('ETH DXD price'!B:B,MATCH('Other expenses'!C171,'ETH DXD price'!A:A,0))+E171</f>
        <v>1390.3617275672352</v>
      </c>
      <c r="K171" s="1"/>
      <c r="L171" t="s">
        <v>1358</v>
      </c>
      <c r="N171">
        <f>+D171*INDEX('ETH DXD price'!B:B,MATCH('Other expenses'!C171,'ETH DXD price'!A:A,0))+E171</f>
        <v>1390.3617275672352</v>
      </c>
      <c r="O171" t="str">
        <f t="shared" si="3"/>
        <v>all good</v>
      </c>
    </row>
    <row r="172" spans="2:15" x14ac:dyDescent="0.2">
      <c r="B172" t="s">
        <v>1474</v>
      </c>
      <c r="C172" s="1">
        <v>44644</v>
      </c>
      <c r="E172" s="18">
        <v>2300</v>
      </c>
      <c r="F172" t="s">
        <v>401</v>
      </c>
      <c r="G172" t="s">
        <v>1003</v>
      </c>
      <c r="I172" s="4">
        <f>+D172*INDEX('ETH DXD price'!B:B,MATCH('Other expenses'!C172,'ETH DXD price'!A:A,0))+E172</f>
        <v>2300</v>
      </c>
      <c r="K172" s="1"/>
      <c r="L172" t="s">
        <v>1354</v>
      </c>
      <c r="N172">
        <f>+D172*INDEX('ETH DXD price'!B:B,MATCH('Other expenses'!C172,'ETH DXD price'!A:A,0))+E172</f>
        <v>2300</v>
      </c>
      <c r="O172" t="str">
        <f t="shared" si="3"/>
        <v>all good</v>
      </c>
    </row>
    <row r="173" spans="2:15" x14ac:dyDescent="0.2">
      <c r="B173" t="s">
        <v>1349</v>
      </c>
      <c r="C173" s="1">
        <v>44644</v>
      </c>
      <c r="E173" s="18">
        <v>296</v>
      </c>
      <c r="F173" t="s">
        <v>401</v>
      </c>
      <c r="G173" t="s">
        <v>874</v>
      </c>
      <c r="I173" s="4">
        <f>+D173*INDEX('ETH DXD price'!B:B,MATCH('Other expenses'!C173,'ETH DXD price'!A:A,0))+E173</f>
        <v>296</v>
      </c>
      <c r="K173" s="1"/>
      <c r="L173" t="s">
        <v>1350</v>
      </c>
      <c r="N173">
        <f>+D173*INDEX('ETH DXD price'!B:B,MATCH('Other expenses'!C173,'ETH DXD price'!A:A,0))+E173</f>
        <v>296</v>
      </c>
      <c r="O173" t="str">
        <f t="shared" si="3"/>
        <v>all good</v>
      </c>
    </row>
    <row r="174" spans="2:15" x14ac:dyDescent="0.2">
      <c r="B174" t="s">
        <v>1413</v>
      </c>
      <c r="C174" s="1">
        <v>44648</v>
      </c>
      <c r="E174" s="20">
        <v>200</v>
      </c>
      <c r="F174" t="s">
        <v>121</v>
      </c>
      <c r="G174" t="s">
        <v>1414</v>
      </c>
      <c r="I174" s="4">
        <f>+D174*INDEX('ETH DXD price'!B:B,MATCH('Other expenses'!C174,'ETH DXD price'!A:A,0))+E174</f>
        <v>200</v>
      </c>
      <c r="K174" s="1"/>
      <c r="L174" t="s">
        <v>1415</v>
      </c>
      <c r="N174">
        <f>+D174*INDEX('ETH DXD price'!B:B,MATCH('Other expenses'!C174,'ETH DXD price'!A:A,0))+E174</f>
        <v>200</v>
      </c>
      <c r="O174" t="str">
        <f t="shared" si="3"/>
        <v>all good</v>
      </c>
    </row>
    <row r="175" spans="2:15" x14ac:dyDescent="0.2">
      <c r="B175" t="s">
        <v>1479</v>
      </c>
      <c r="C175" s="1">
        <v>44650</v>
      </c>
      <c r="E175" s="20">
        <v>52324</v>
      </c>
      <c r="F175" t="s">
        <v>56</v>
      </c>
      <c r="G175" t="s">
        <v>901</v>
      </c>
      <c r="I175" s="4">
        <f>+D175*INDEX('ETH DXD price'!B:B,MATCH('Other expenses'!C175,'ETH DXD price'!A:A,0))+E175</f>
        <v>52324</v>
      </c>
      <c r="K175" s="1"/>
      <c r="L175" s="16" t="s">
        <v>1419</v>
      </c>
      <c r="N175">
        <f>+D175*INDEX('ETH DXD price'!B:B,MATCH('Other expenses'!C175,'ETH DXD price'!A:A,0))+E175</f>
        <v>52324</v>
      </c>
      <c r="O175" t="str">
        <f t="shared" si="3"/>
        <v>all good</v>
      </c>
    </row>
    <row r="176" spans="2:15" x14ac:dyDescent="0.2">
      <c r="B176" t="s">
        <v>1355</v>
      </c>
      <c r="C176" s="1">
        <v>44655</v>
      </c>
      <c r="E176" s="18">
        <v>400</v>
      </c>
      <c r="F176" t="s">
        <v>926</v>
      </c>
      <c r="G176" t="s">
        <v>1003</v>
      </c>
      <c r="I176" s="4">
        <f>+D176*INDEX('ETH DXD price'!B:B,MATCH('Other expenses'!C176,'ETH DXD price'!A:A,0))+E176</f>
        <v>400</v>
      </c>
      <c r="K176" s="1"/>
      <c r="L176" t="s">
        <v>1273</v>
      </c>
      <c r="N176">
        <f>+D176*INDEX('ETH DXD price'!B:B,MATCH('Other expenses'!C176,'ETH DXD price'!A:A,0))+E176</f>
        <v>400</v>
      </c>
      <c r="O176" t="str">
        <f t="shared" si="3"/>
        <v>all good</v>
      </c>
    </row>
    <row r="177" spans="2:15" x14ac:dyDescent="0.2">
      <c r="B177" t="s">
        <v>1390</v>
      </c>
      <c r="C177" s="1">
        <v>44657</v>
      </c>
      <c r="E177" s="19">
        <v>81</v>
      </c>
      <c r="F177" t="s">
        <v>926</v>
      </c>
      <c r="G177" s="5" t="s">
        <v>874</v>
      </c>
      <c r="I177" s="4">
        <f>+D177*INDEX('ETH DXD price'!B:B,MATCH('Other expenses'!C177,'ETH DXD price'!A:A,0))+E177</f>
        <v>81</v>
      </c>
      <c r="L177" t="s">
        <v>1257</v>
      </c>
      <c r="N177">
        <f>+D177*INDEX('ETH DXD price'!B:B,MATCH('Other expenses'!C177,'ETH DXD price'!A:A,0))+E177</f>
        <v>81</v>
      </c>
      <c r="O177" t="str">
        <f t="shared" si="3"/>
        <v>all good</v>
      </c>
    </row>
    <row r="178" spans="2:15" x14ac:dyDescent="0.2">
      <c r="B178" t="s">
        <v>1398</v>
      </c>
      <c r="C178" s="1">
        <v>44660</v>
      </c>
      <c r="E178" s="20">
        <v>4231</v>
      </c>
      <c r="F178" t="s">
        <v>1252</v>
      </c>
      <c r="G178" t="s">
        <v>1003</v>
      </c>
      <c r="I178" s="4">
        <f>+D178*INDEX('ETH DXD price'!B:B,MATCH('Other expenses'!C178,'ETH DXD price'!A:A,0))+E178</f>
        <v>4231</v>
      </c>
      <c r="K178" s="1"/>
      <c r="L178" t="s">
        <v>1399</v>
      </c>
      <c r="N178">
        <f>+D178*INDEX('ETH DXD price'!B:B,MATCH('Other expenses'!C178,'ETH DXD price'!A:A,0))+E178</f>
        <v>4231</v>
      </c>
      <c r="O178" t="str">
        <f t="shared" si="3"/>
        <v>all good</v>
      </c>
    </row>
    <row r="179" spans="2:15" x14ac:dyDescent="0.2">
      <c r="B179" s="21" t="s">
        <v>1363</v>
      </c>
      <c r="C179" s="1">
        <v>44660</v>
      </c>
      <c r="E179" s="22">
        <v>3926.03</v>
      </c>
      <c r="F179" t="s">
        <v>208</v>
      </c>
      <c r="G179" t="s">
        <v>1003</v>
      </c>
      <c r="I179" s="4">
        <f>+D179*INDEX('ETH DXD price'!B:B,MATCH('Other expenses'!C179,'ETH DXD price'!A:A,0))+E179</f>
        <v>3926.03</v>
      </c>
      <c r="K179" s="1"/>
      <c r="L179" t="s">
        <v>1364</v>
      </c>
      <c r="N179">
        <f>+D179*INDEX('ETH DXD price'!B:B,MATCH('Other expenses'!C179,'ETH DXD price'!A:A,0))+E179</f>
        <v>3926.03</v>
      </c>
      <c r="O179" t="str">
        <f t="shared" si="3"/>
        <v>all good</v>
      </c>
    </row>
    <row r="180" spans="2:15" x14ac:dyDescent="0.2">
      <c r="B180" t="s">
        <v>1402</v>
      </c>
      <c r="C180" s="1">
        <v>44662</v>
      </c>
      <c r="D180">
        <v>1.65</v>
      </c>
      <c r="E180" s="20"/>
      <c r="F180" t="s">
        <v>61</v>
      </c>
      <c r="G180" t="s">
        <v>968</v>
      </c>
      <c r="I180" s="4">
        <f>+D180*INDEX('ETH DXD price'!B:B,MATCH('Other expenses'!C180,'ETH DXD price'!A:A,0))+E180</f>
        <v>5311.6132631987039</v>
      </c>
      <c r="K180" s="1"/>
      <c r="L180" s="16" t="s">
        <v>1403</v>
      </c>
      <c r="N180">
        <f>+D180*INDEX('ETH DXD price'!B:B,MATCH('Other expenses'!C180,'ETH DXD price'!A:A,0))+E180</f>
        <v>5311.6132631987039</v>
      </c>
      <c r="O180" t="str">
        <f t="shared" si="3"/>
        <v>all good</v>
      </c>
    </row>
    <row r="181" spans="2:15" x14ac:dyDescent="0.2">
      <c r="B181" t="s">
        <v>1365</v>
      </c>
      <c r="C181" s="1">
        <v>44663</v>
      </c>
      <c r="E181" s="20">
        <v>3342</v>
      </c>
      <c r="F181" t="s">
        <v>56</v>
      </c>
      <c r="G181" t="s">
        <v>1003</v>
      </c>
      <c r="I181" s="4">
        <f>+D181*INDEX('ETH DXD price'!B:B,MATCH('Other expenses'!C181,'ETH DXD price'!A:A,0))+E181</f>
        <v>3342</v>
      </c>
      <c r="K181" s="1"/>
      <c r="L181" t="s">
        <v>1286</v>
      </c>
      <c r="N181">
        <f>+D181*INDEX('ETH DXD price'!B:B,MATCH('Other expenses'!C181,'ETH DXD price'!A:A,0))+E181</f>
        <v>3342</v>
      </c>
      <c r="O181" t="str">
        <f t="shared" si="3"/>
        <v>all good</v>
      </c>
    </row>
    <row r="182" spans="2:15" x14ac:dyDescent="0.2">
      <c r="B182" t="s">
        <v>1385</v>
      </c>
      <c r="C182" s="1">
        <v>44666</v>
      </c>
      <c r="D182">
        <v>3</v>
      </c>
      <c r="E182" s="20"/>
      <c r="F182" t="s">
        <v>61</v>
      </c>
      <c r="G182" t="s">
        <v>874</v>
      </c>
      <c r="I182" s="4">
        <f>+D182*INDEX('ETH DXD price'!B:B,MATCH('Other expenses'!C182,'ETH DXD price'!A:A,0))+E182</f>
        <v>9070.2516356559299</v>
      </c>
      <c r="K182" s="1"/>
      <c r="L182" t="s">
        <v>1386</v>
      </c>
      <c r="N182">
        <f>+D182*INDEX('ETH DXD price'!B:B,MATCH('Other expenses'!C182,'ETH DXD price'!A:A,0))+E182</f>
        <v>9070.2516356559299</v>
      </c>
      <c r="O182" t="str">
        <f t="shared" si="3"/>
        <v>all good</v>
      </c>
    </row>
    <row r="183" spans="2:15" x14ac:dyDescent="0.2">
      <c r="B183" t="s">
        <v>1480</v>
      </c>
      <c r="C183" s="1">
        <v>44681</v>
      </c>
      <c r="E183" s="19">
        <v>45034</v>
      </c>
      <c r="F183" t="s">
        <v>56</v>
      </c>
      <c r="G183" s="5" t="s">
        <v>901</v>
      </c>
      <c r="I183" s="4">
        <f>+D183*INDEX('ETH DXD price'!B:B,MATCH('Other expenses'!C183,'ETH DXD price'!A:A,0))+E183</f>
        <v>45034</v>
      </c>
      <c r="L183" t="s">
        <v>1416</v>
      </c>
      <c r="N183">
        <f>+D183*INDEX('ETH DXD price'!B:B,MATCH('Other expenses'!C183,'ETH DXD price'!A:A,0))+E183</f>
        <v>45034</v>
      </c>
      <c r="O183" t="str">
        <f t="shared" si="3"/>
        <v>all good</v>
      </c>
    </row>
    <row r="184" spans="2:15" x14ac:dyDescent="0.2">
      <c r="B184" t="s">
        <v>1517</v>
      </c>
      <c r="C184" s="1">
        <v>44683</v>
      </c>
      <c r="E184" s="18">
        <v>2334</v>
      </c>
      <c r="F184" t="s">
        <v>61</v>
      </c>
      <c r="G184" t="s">
        <v>1003</v>
      </c>
      <c r="I184" s="4">
        <f>+D184*INDEX('ETH DXD price'!B:B,MATCH('Other expenses'!C184,'ETH DXD price'!A:A,0))+E184</f>
        <v>2334</v>
      </c>
      <c r="K184" s="1"/>
      <c r="L184" t="s">
        <v>1276</v>
      </c>
      <c r="N184">
        <f>+D184*INDEX('ETH DXD price'!B:B,MATCH('Other expenses'!C184,'ETH DXD price'!A:A,0))+E184</f>
        <v>2334</v>
      </c>
      <c r="O184" t="str">
        <f t="shared" si="3"/>
        <v>all good</v>
      </c>
    </row>
    <row r="185" spans="2:15" x14ac:dyDescent="0.2">
      <c r="B185" t="s">
        <v>1390</v>
      </c>
      <c r="C185" s="1">
        <v>44688</v>
      </c>
      <c r="E185" s="20">
        <v>81</v>
      </c>
      <c r="F185" t="s">
        <v>926</v>
      </c>
      <c r="G185" t="s">
        <v>874</v>
      </c>
      <c r="I185" s="4">
        <f>+D185*INDEX('ETH DXD price'!B:B,MATCH('Other expenses'!C185,'ETH DXD price'!A:A,0))+E185</f>
        <v>81</v>
      </c>
      <c r="K185" s="1"/>
      <c r="L185" t="s">
        <v>1256</v>
      </c>
      <c r="N185">
        <f>+D185*INDEX('ETH DXD price'!B:B,MATCH('Other expenses'!C185,'ETH DXD price'!A:A,0))+E185</f>
        <v>81</v>
      </c>
      <c r="O185" t="str">
        <f t="shared" si="3"/>
        <v>all good</v>
      </c>
    </row>
    <row r="186" spans="2:15" x14ac:dyDescent="0.2">
      <c r="B186" t="s">
        <v>1405</v>
      </c>
      <c r="C186" s="1">
        <v>44690</v>
      </c>
      <c r="E186" s="18">
        <v>4210</v>
      </c>
      <c r="F186" t="s">
        <v>1470</v>
      </c>
      <c r="G186" s="5" t="s">
        <v>1003</v>
      </c>
      <c r="I186" s="4">
        <f>+D186*INDEX('ETH DXD price'!B:B,MATCH('Other expenses'!C186,'ETH DXD price'!A:A,0))+E186</f>
        <v>4210</v>
      </c>
      <c r="K186" s="1"/>
      <c r="L186" t="s">
        <v>1321</v>
      </c>
      <c r="N186">
        <f>+D186*INDEX('ETH DXD price'!B:B,MATCH('Other expenses'!C186,'ETH DXD price'!A:A,0))+E186</f>
        <v>4210</v>
      </c>
      <c r="O186" t="str">
        <f t="shared" si="3"/>
        <v>all good</v>
      </c>
    </row>
    <row r="187" spans="2:15" x14ac:dyDescent="0.2">
      <c r="B187" t="s">
        <v>1347</v>
      </c>
      <c r="C187" s="1">
        <v>44692</v>
      </c>
      <c r="E187" s="17">
        <v>4305.0200000000004</v>
      </c>
      <c r="F187" t="s">
        <v>56</v>
      </c>
      <c r="G187" t="s">
        <v>1003</v>
      </c>
      <c r="I187" s="4">
        <f>+D187*INDEX('ETH DXD price'!B:B,MATCH('Other expenses'!C187,'ETH DXD price'!A:A,0))+E187</f>
        <v>4305.0200000000004</v>
      </c>
      <c r="K187" s="1"/>
      <c r="L187" t="s">
        <v>1348</v>
      </c>
      <c r="N187">
        <f>+D187*INDEX('ETH DXD price'!B:B,MATCH('Other expenses'!C187,'ETH DXD price'!A:A,0))+E187</f>
        <v>4305.0200000000004</v>
      </c>
      <c r="O187" t="str">
        <f t="shared" si="3"/>
        <v>all good</v>
      </c>
    </row>
    <row r="188" spans="2:15" x14ac:dyDescent="0.2">
      <c r="B188" t="s">
        <v>1374</v>
      </c>
      <c r="C188" s="1">
        <v>44692</v>
      </c>
      <c r="E188" s="20">
        <v>1250</v>
      </c>
      <c r="F188" t="s">
        <v>1252</v>
      </c>
      <c r="G188" t="s">
        <v>1003</v>
      </c>
      <c r="I188" s="4">
        <f>+D188*INDEX('ETH DXD price'!B:B,MATCH('Other expenses'!C188,'ETH DXD price'!A:A,0))+E188</f>
        <v>1250</v>
      </c>
      <c r="K188" s="1"/>
      <c r="L188" t="s">
        <v>1375</v>
      </c>
      <c r="N188">
        <f>+D188*INDEX('ETH DXD price'!B:B,MATCH('Other expenses'!C188,'ETH DXD price'!A:A,0))+E188</f>
        <v>1250</v>
      </c>
      <c r="O188" t="str">
        <f t="shared" si="3"/>
        <v>all good</v>
      </c>
    </row>
    <row r="189" spans="2:15" x14ac:dyDescent="0.2">
      <c r="B189" t="s">
        <v>1374</v>
      </c>
      <c r="C189" s="1">
        <v>44692</v>
      </c>
      <c r="E189" s="20">
        <v>1250</v>
      </c>
      <c r="F189" t="s">
        <v>98</v>
      </c>
      <c r="G189" t="s">
        <v>1003</v>
      </c>
      <c r="I189" s="4">
        <f>+D189*INDEX('ETH DXD price'!B:B,MATCH('Other expenses'!C189,'ETH DXD price'!A:A,0))+E189</f>
        <v>1250</v>
      </c>
      <c r="K189" s="1"/>
      <c r="L189" t="s">
        <v>1375</v>
      </c>
      <c r="N189">
        <f>+D189*INDEX('ETH DXD price'!B:B,MATCH('Other expenses'!C189,'ETH DXD price'!A:A,0))+E189</f>
        <v>1250</v>
      </c>
      <c r="O189" t="str">
        <f t="shared" si="3"/>
        <v>all good</v>
      </c>
    </row>
    <row r="190" spans="2:15" x14ac:dyDescent="0.2">
      <c r="B190" t="s">
        <v>1424</v>
      </c>
      <c r="C190" s="1">
        <v>44693</v>
      </c>
      <c r="E190" s="20">
        <v>2370</v>
      </c>
      <c r="F190" t="s">
        <v>56</v>
      </c>
      <c r="G190" t="s">
        <v>1003</v>
      </c>
      <c r="I190" s="4">
        <f>+D190*INDEX('ETH DXD price'!B:B,MATCH('Other expenses'!C190,'ETH DXD price'!A:A,0))+E190</f>
        <v>2370</v>
      </c>
      <c r="K190" s="1"/>
      <c r="L190" t="s">
        <v>1425</v>
      </c>
      <c r="N190">
        <f>+D190*INDEX('ETH DXD price'!B:B,MATCH('Other expenses'!C190,'ETH DXD price'!A:A,0))+E190</f>
        <v>2370</v>
      </c>
      <c r="O190" t="str">
        <f t="shared" si="3"/>
        <v>all good</v>
      </c>
    </row>
    <row r="191" spans="2:15" x14ac:dyDescent="0.2">
      <c r="B191" t="s">
        <v>1422</v>
      </c>
      <c r="C191" s="1">
        <v>44694</v>
      </c>
      <c r="E191" s="20">
        <v>1370</v>
      </c>
      <c r="F191" t="s">
        <v>401</v>
      </c>
      <c r="G191" t="s">
        <v>1003</v>
      </c>
      <c r="I191" s="4">
        <f>+D191*INDEX('ETH DXD price'!B:B,MATCH('Other expenses'!C191,'ETH DXD price'!A:A,0))+E191</f>
        <v>1370</v>
      </c>
      <c r="K191" s="1"/>
      <c r="L191" t="s">
        <v>1423</v>
      </c>
      <c r="N191">
        <f>+D191*INDEX('ETH DXD price'!B:B,MATCH('Other expenses'!C191,'ETH DXD price'!A:A,0))+E191</f>
        <v>1370</v>
      </c>
      <c r="O191" t="str">
        <f t="shared" si="3"/>
        <v>all good</v>
      </c>
    </row>
    <row r="192" spans="2:15" x14ac:dyDescent="0.2">
      <c r="B192" t="s">
        <v>1356</v>
      </c>
      <c r="C192" s="1">
        <v>44698</v>
      </c>
      <c r="E192" s="20">
        <v>1282</v>
      </c>
      <c r="F192" t="s">
        <v>401</v>
      </c>
      <c r="G192" t="s">
        <v>1003</v>
      </c>
      <c r="I192" s="4">
        <f>+D192*INDEX('ETH DXD price'!B:B,MATCH('Other expenses'!C192,'ETH DXD price'!A:A,0))+E192</f>
        <v>1282</v>
      </c>
      <c r="K192" s="1"/>
      <c r="L192" t="s">
        <v>1357</v>
      </c>
      <c r="N192">
        <f>+D192*INDEX('ETH DXD price'!B:B,MATCH('Other expenses'!C192,'ETH DXD price'!A:A,0))+E192</f>
        <v>1282</v>
      </c>
      <c r="O192" t="str">
        <f t="shared" si="3"/>
        <v>all good</v>
      </c>
    </row>
    <row r="193" spans="2:15" x14ac:dyDescent="0.2">
      <c r="B193" t="s">
        <v>1390</v>
      </c>
      <c r="C193" s="1">
        <v>44698</v>
      </c>
      <c r="E193" s="19">
        <v>81</v>
      </c>
      <c r="F193" t="s">
        <v>926</v>
      </c>
      <c r="G193" s="5" t="s">
        <v>874</v>
      </c>
      <c r="I193" s="4">
        <f>+D193*INDEX('ETH DXD price'!B:B,MATCH('Other expenses'!C193,'ETH DXD price'!A:A,0))+E193</f>
        <v>81</v>
      </c>
      <c r="L193" t="s">
        <v>1258</v>
      </c>
      <c r="N193">
        <f>+D193*INDEX('ETH DXD price'!B:B,MATCH('Other expenses'!C193,'ETH DXD price'!A:A,0))+E193</f>
        <v>81</v>
      </c>
      <c r="O193" t="str">
        <f t="shared" si="3"/>
        <v>all good</v>
      </c>
    </row>
    <row r="194" spans="2:15" x14ac:dyDescent="0.2">
      <c r="B194" s="21" t="s">
        <v>1410</v>
      </c>
      <c r="C194" s="1">
        <v>44699</v>
      </c>
      <c r="E194" s="18">
        <v>5024</v>
      </c>
      <c r="F194" t="s">
        <v>1470</v>
      </c>
      <c r="G194" s="5" t="s">
        <v>1003</v>
      </c>
      <c r="I194" s="4">
        <f>+D194*INDEX('ETH DXD price'!B:B,MATCH('Other expenses'!C194,'ETH DXD price'!A:A,0))+E194</f>
        <v>5024</v>
      </c>
      <c r="K194" s="1"/>
      <c r="L194" t="s">
        <v>1411</v>
      </c>
      <c r="N194">
        <f>+D194*INDEX('ETH DXD price'!B:B,MATCH('Other expenses'!C194,'ETH DXD price'!A:A,0))+E194</f>
        <v>5024</v>
      </c>
      <c r="O194" t="str">
        <f t="shared" si="3"/>
        <v>all good</v>
      </c>
    </row>
    <row r="195" spans="2:15" x14ac:dyDescent="0.2">
      <c r="B195" t="s">
        <v>1430</v>
      </c>
      <c r="C195" s="1">
        <v>44699</v>
      </c>
      <c r="E195" s="19">
        <v>4505</v>
      </c>
      <c r="F195" t="s">
        <v>56</v>
      </c>
      <c r="G195" s="5" t="s">
        <v>1003</v>
      </c>
      <c r="I195" s="4">
        <f>+D195*INDEX('ETH DXD price'!B:B,MATCH('Other expenses'!C195,'ETH DXD price'!A:A,0))+E195</f>
        <v>4505</v>
      </c>
      <c r="L195" t="s">
        <v>1353</v>
      </c>
      <c r="N195">
        <f>+D195*INDEX('ETH DXD price'!B:B,MATCH('Other expenses'!C195,'ETH DXD price'!A:A,0))+E195</f>
        <v>4505</v>
      </c>
      <c r="O195" t="str">
        <f t="shared" si="3"/>
        <v>all good</v>
      </c>
    </row>
    <row r="196" spans="2:15" x14ac:dyDescent="0.2">
      <c r="B196" t="s">
        <v>1352</v>
      </c>
      <c r="C196" s="1">
        <v>44699</v>
      </c>
      <c r="E196" s="19">
        <v>1581</v>
      </c>
      <c r="F196" t="s">
        <v>926</v>
      </c>
      <c r="G196" s="5" t="s">
        <v>1067</v>
      </c>
      <c r="I196" s="4">
        <f>+D196*INDEX('ETH DXD price'!B:B,MATCH('Other expenses'!C196,'ETH DXD price'!A:A,0))+E196</f>
        <v>1581</v>
      </c>
      <c r="L196" t="s">
        <v>1353</v>
      </c>
      <c r="N196">
        <f>+D196*INDEX('ETH DXD price'!B:B,MATCH('Other expenses'!C196,'ETH DXD price'!A:A,0))+E196</f>
        <v>1581</v>
      </c>
      <c r="O196" t="str">
        <f t="shared" si="3"/>
        <v>all good</v>
      </c>
    </row>
    <row r="197" spans="2:15" x14ac:dyDescent="0.2">
      <c r="B197" t="s">
        <v>1361</v>
      </c>
      <c r="C197" s="1">
        <v>44699</v>
      </c>
      <c r="E197" s="19">
        <v>1193</v>
      </c>
      <c r="F197" t="s">
        <v>926</v>
      </c>
      <c r="G197" s="5" t="s">
        <v>874</v>
      </c>
      <c r="I197" s="4">
        <f>+D197*INDEX('ETH DXD price'!B:B,MATCH('Other expenses'!C197,'ETH DXD price'!A:A,0))+E197</f>
        <v>1193</v>
      </c>
      <c r="L197" t="s">
        <v>1353</v>
      </c>
      <c r="N197">
        <f>+D197*INDEX('ETH DXD price'!B:B,MATCH('Other expenses'!C197,'ETH DXD price'!A:A,0))+E197</f>
        <v>1193</v>
      </c>
      <c r="O197" t="str">
        <f t="shared" ref="O197:O203" si="4">+IF(N197=I197,"all good","all messed up")</f>
        <v>all good</v>
      </c>
    </row>
    <row r="198" spans="2:15" x14ac:dyDescent="0.2">
      <c r="B198" t="s">
        <v>1396</v>
      </c>
      <c r="C198" s="1">
        <v>44703</v>
      </c>
      <c r="E198" s="18">
        <v>4944</v>
      </c>
      <c r="F198" t="s">
        <v>1252</v>
      </c>
      <c r="G198" s="5" t="s">
        <v>1003</v>
      </c>
      <c r="I198" s="4">
        <f>+D198*INDEX('ETH DXD price'!B:B,MATCH('Other expenses'!C198,'ETH DXD price'!A:A,0))+E198</f>
        <v>4944</v>
      </c>
      <c r="K198" s="1"/>
      <c r="L198" t="s">
        <v>1397</v>
      </c>
      <c r="N198">
        <f>+D198*INDEX('ETH DXD price'!B:B,MATCH('Other expenses'!C198,'ETH DXD price'!A:A,0))+E198</f>
        <v>4944</v>
      </c>
      <c r="O198" t="str">
        <f t="shared" si="4"/>
        <v>all good</v>
      </c>
    </row>
    <row r="199" spans="2:15" x14ac:dyDescent="0.2">
      <c r="B199" t="s">
        <v>1404</v>
      </c>
      <c r="C199" s="1">
        <v>44703</v>
      </c>
      <c r="E199" s="25">
        <v>1268</v>
      </c>
      <c r="F199" t="s">
        <v>121</v>
      </c>
      <c r="G199" s="5" t="s">
        <v>1003</v>
      </c>
      <c r="I199" s="4">
        <f>+D199*INDEX('ETH DXD price'!B:B,MATCH('Other expenses'!C199,'ETH DXD price'!A:A,0))+E199</f>
        <v>1268</v>
      </c>
      <c r="K199" s="1"/>
      <c r="L199" t="s">
        <v>1397</v>
      </c>
      <c r="N199">
        <f>+D199*INDEX('ETH DXD price'!B:B,MATCH('Other expenses'!C199,'ETH DXD price'!A:A,0))+E199</f>
        <v>1268</v>
      </c>
      <c r="O199" t="str">
        <f t="shared" si="4"/>
        <v>all good</v>
      </c>
    </row>
    <row r="200" spans="2:15" x14ac:dyDescent="0.2">
      <c r="B200" t="s">
        <v>1382</v>
      </c>
      <c r="C200" s="1">
        <v>44704</v>
      </c>
      <c r="D200">
        <v>6.7400000000000003E-3</v>
      </c>
      <c r="E200" s="18">
        <v>441.89</v>
      </c>
      <c r="F200" t="s">
        <v>61</v>
      </c>
      <c r="G200" t="s">
        <v>874</v>
      </c>
      <c r="I200" s="4">
        <f>+D200*INDEX('ETH DXD price'!B:B,MATCH('Other expenses'!C200,'ETH DXD price'!A:A,0))+E200</f>
        <v>455.68439639667145</v>
      </c>
      <c r="K200" s="1"/>
      <c r="L200" t="s">
        <v>1383</v>
      </c>
      <c r="N200">
        <f>+D200*INDEX('ETH DXD price'!B:B,MATCH('Other expenses'!C200,'ETH DXD price'!A:A,0))+E200</f>
        <v>455.68439639667145</v>
      </c>
      <c r="O200" t="str">
        <f t="shared" si="4"/>
        <v>all good</v>
      </c>
    </row>
    <row r="201" spans="2:15" x14ac:dyDescent="0.2">
      <c r="B201" t="s">
        <v>1427</v>
      </c>
      <c r="C201" s="1">
        <v>44705</v>
      </c>
      <c r="E201" s="18">
        <v>4348</v>
      </c>
      <c r="F201" t="s">
        <v>56</v>
      </c>
      <c r="G201" s="5" t="s">
        <v>1003</v>
      </c>
      <c r="I201" s="4">
        <f>+D201*INDEX('ETH DXD price'!B:B,MATCH('Other expenses'!C201,'ETH DXD price'!A:A,0))+E201</f>
        <v>4348</v>
      </c>
      <c r="K201" s="1"/>
      <c r="L201" t="s">
        <v>1287</v>
      </c>
      <c r="N201">
        <f>+D201*INDEX('ETH DXD price'!B:B,MATCH('Other expenses'!C201,'ETH DXD price'!A:A,0))+E201</f>
        <v>4348</v>
      </c>
      <c r="O201" t="str">
        <f t="shared" si="4"/>
        <v>all good</v>
      </c>
    </row>
    <row r="202" spans="2:15" x14ac:dyDescent="0.2">
      <c r="B202" s="23" t="s">
        <v>1368</v>
      </c>
      <c r="C202" s="1">
        <v>44711</v>
      </c>
      <c r="D202" s="5"/>
      <c r="E202" s="24">
        <v>3650</v>
      </c>
      <c r="F202" s="5" t="s">
        <v>1470</v>
      </c>
      <c r="G202" s="5" t="s">
        <v>1003</v>
      </c>
      <c r="H202" s="5"/>
      <c r="I202" s="4">
        <f>+D202*INDEX('ETH DXD price'!B:B,MATCH('Other expenses'!C202,'ETH DXD price'!A:A,0))+E202</f>
        <v>3650</v>
      </c>
      <c r="J202" s="5"/>
      <c r="K202" s="1"/>
      <c r="L202" s="5" t="s">
        <v>1370</v>
      </c>
      <c r="N202">
        <f>+D202*INDEX('ETH DXD price'!B:B,MATCH('Other expenses'!C202,'ETH DXD price'!A:A,0))+E202</f>
        <v>3650</v>
      </c>
      <c r="O202" t="str">
        <f t="shared" si="4"/>
        <v>all good</v>
      </c>
    </row>
    <row r="203" spans="2:15" x14ac:dyDescent="0.2">
      <c r="B203" t="s">
        <v>1428</v>
      </c>
      <c r="C203" s="1">
        <v>44711</v>
      </c>
      <c r="E203" s="18">
        <v>2632</v>
      </c>
      <c r="F203" t="s">
        <v>121</v>
      </c>
      <c r="G203" s="5" t="s">
        <v>1003</v>
      </c>
      <c r="I203" s="4">
        <f>+D203*INDEX('ETH DXD price'!B:B,MATCH('Other expenses'!C203,'ETH DXD price'!A:A,0))+E203</f>
        <v>2632</v>
      </c>
      <c r="K203" s="1"/>
      <c r="L203" t="s">
        <v>1429</v>
      </c>
      <c r="N203">
        <f>+D203*INDEX('ETH DXD price'!B:B,MATCH('Other expenses'!C203,'ETH DXD price'!A:A,0))+E203</f>
        <v>2632</v>
      </c>
      <c r="O203" t="str">
        <f t="shared" si="4"/>
        <v>all good</v>
      </c>
    </row>
    <row r="204" spans="2:15" x14ac:dyDescent="0.2">
      <c r="B204" t="s">
        <v>1481</v>
      </c>
      <c r="C204" s="1">
        <v>44711</v>
      </c>
      <c r="E204" s="4">
        <v>36845</v>
      </c>
      <c r="F204" t="s">
        <v>56</v>
      </c>
      <c r="G204" s="5" t="s">
        <v>901</v>
      </c>
      <c r="I204" s="4">
        <f>+D204*INDEX('ETH DXD price'!B:B,MATCH('Other expenses'!C204,'ETH DXD price'!A:A,0))+E204</f>
        <v>36845</v>
      </c>
      <c r="L204" t="s">
        <v>1482</v>
      </c>
    </row>
    <row r="205" spans="2:15" x14ac:dyDescent="0.2">
      <c r="B205" t="s">
        <v>1408</v>
      </c>
      <c r="C205" s="1">
        <v>44712</v>
      </c>
      <c r="E205" s="19">
        <v>160000</v>
      </c>
      <c r="F205" t="s">
        <v>401</v>
      </c>
      <c r="G205" s="5" t="s">
        <v>883</v>
      </c>
      <c r="I205" s="4">
        <f>+D205*INDEX('ETH DXD price'!B:B,MATCH('Other expenses'!C205,'ETH DXD price'!A:A,0))+E205</f>
        <v>160000</v>
      </c>
      <c r="K205" s="1"/>
      <c r="L205" s="5" t="s">
        <v>1409</v>
      </c>
    </row>
    <row r="206" spans="2:15" x14ac:dyDescent="0.2">
      <c r="B206" t="s">
        <v>1494</v>
      </c>
      <c r="C206" s="1">
        <v>44713</v>
      </c>
      <c r="E206">
        <v>265</v>
      </c>
      <c r="F206" t="s">
        <v>51</v>
      </c>
      <c r="G206" s="5" t="s">
        <v>874</v>
      </c>
      <c r="I206" s="4">
        <f>+D206*INDEX('ETH DXD price'!B:B,MATCH('Other expenses'!C206,'ETH DXD price'!A:A,0))+E206</f>
        <v>265</v>
      </c>
      <c r="L206" t="s">
        <v>1495</v>
      </c>
    </row>
    <row r="207" spans="2:15" x14ac:dyDescent="0.2">
      <c r="B207" t="s">
        <v>1496</v>
      </c>
      <c r="C207" s="1">
        <v>44713</v>
      </c>
      <c r="E207">
        <v>3005</v>
      </c>
      <c r="F207" t="s">
        <v>208</v>
      </c>
      <c r="G207" s="5" t="s">
        <v>1003</v>
      </c>
      <c r="I207" s="4">
        <f>+D207*INDEX('ETH DXD price'!B:B,MATCH('Other expenses'!C207,'ETH DXD price'!A:A,0))+E207</f>
        <v>3005</v>
      </c>
      <c r="L207" t="s">
        <v>1497</v>
      </c>
    </row>
    <row r="208" spans="2:15" x14ac:dyDescent="0.2">
      <c r="B208" t="s">
        <v>1465</v>
      </c>
      <c r="C208" s="1">
        <v>44715</v>
      </c>
      <c r="E208">
        <v>8950</v>
      </c>
      <c r="F208" t="s">
        <v>61</v>
      </c>
      <c r="G208" s="5" t="s">
        <v>968</v>
      </c>
      <c r="I208" s="4">
        <f>+D208*INDEX('ETH DXD price'!B:B,MATCH('Other expenses'!C208,'ETH DXD price'!A:A,0))+E208</f>
        <v>8950</v>
      </c>
      <c r="L208" s="16" t="s">
        <v>1466</v>
      </c>
    </row>
    <row r="209" spans="2:12" x14ac:dyDescent="0.2">
      <c r="B209" t="s">
        <v>1526</v>
      </c>
      <c r="C209" s="1">
        <v>44720</v>
      </c>
      <c r="E209">
        <v>15000</v>
      </c>
      <c r="F209" t="s">
        <v>98</v>
      </c>
      <c r="G209" s="5" t="s">
        <v>1003</v>
      </c>
      <c r="I209" s="4">
        <f>+D209*INDEX('ETH DXD price'!B:B,MATCH('Other expenses'!C209,'ETH DXD price'!A:A,0))+E209</f>
        <v>15000</v>
      </c>
      <c r="L209" t="s">
        <v>1503</v>
      </c>
    </row>
    <row r="210" spans="2:12" x14ac:dyDescent="0.2">
      <c r="B210" t="s">
        <v>1507</v>
      </c>
      <c r="C210" s="1">
        <v>44721</v>
      </c>
      <c r="E210">
        <v>25000</v>
      </c>
      <c r="F210" t="s">
        <v>1470</v>
      </c>
      <c r="G210" s="5" t="s">
        <v>1044</v>
      </c>
      <c r="I210" s="4">
        <f>+D210*INDEX('ETH DXD price'!B:B,MATCH('Other expenses'!C210,'ETH DXD price'!A:A,0))+E210</f>
        <v>25000</v>
      </c>
      <c r="L210" t="s">
        <v>1506</v>
      </c>
    </row>
    <row r="211" spans="2:12" x14ac:dyDescent="0.2">
      <c r="B211" t="s">
        <v>1499</v>
      </c>
      <c r="C211" s="1">
        <v>44722</v>
      </c>
      <c r="E211">
        <v>4000</v>
      </c>
      <c r="F211" t="s">
        <v>51</v>
      </c>
      <c r="G211" s="5" t="s">
        <v>883</v>
      </c>
      <c r="I211" s="4">
        <f>+D211*INDEX('ETH DXD price'!B:B,MATCH('Other expenses'!C211,'ETH DXD price'!A:A,0))+E211</f>
        <v>4000</v>
      </c>
      <c r="L211" t="s">
        <v>1500</v>
      </c>
    </row>
    <row r="212" spans="2:12" x14ac:dyDescent="0.2">
      <c r="B212" t="s">
        <v>1502</v>
      </c>
      <c r="C212" s="1">
        <v>44727</v>
      </c>
      <c r="E212">
        <v>4000</v>
      </c>
      <c r="F212" t="s">
        <v>56</v>
      </c>
      <c r="G212" s="5" t="s">
        <v>883</v>
      </c>
      <c r="I212" s="4">
        <f>+D212*INDEX('ETH DXD price'!B:B,MATCH('Other expenses'!C212,'ETH DXD price'!A:A,0))+E212</f>
        <v>4000</v>
      </c>
      <c r="L212" t="s">
        <v>1501</v>
      </c>
    </row>
    <row r="213" spans="2:12" x14ac:dyDescent="0.2">
      <c r="B213" t="s">
        <v>1390</v>
      </c>
      <c r="C213" s="1">
        <v>44729</v>
      </c>
      <c r="E213" s="20">
        <v>81</v>
      </c>
      <c r="F213" t="s">
        <v>926</v>
      </c>
      <c r="G213" t="s">
        <v>874</v>
      </c>
      <c r="I213" s="4">
        <f>+D213*INDEX('ETH DXD price'!B:B,MATCH('Other expenses'!C213,'ETH DXD price'!A:A,0))+E213</f>
        <v>81</v>
      </c>
      <c r="K213" s="1"/>
      <c r="L213" t="s">
        <v>1259</v>
      </c>
    </row>
  </sheetData>
  <autoFilter ref="A1:M213" xr:uid="{1929553F-B92F-104E-83E6-064008DA927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82A4-9357-224B-9163-CDD57DF4FA4C}">
  <dimension ref="A2:I31"/>
  <sheetViews>
    <sheetView tabSelected="1" zoomScale="92" zoomScaleNormal="139" workbookViewId="0">
      <selection activeCell="G27" sqref="G27"/>
    </sheetView>
  </sheetViews>
  <sheetFormatPr baseColWidth="10" defaultRowHeight="16" x14ac:dyDescent="0.2"/>
  <cols>
    <col min="2" max="4" width="12.5" bestFit="1" customWidth="1"/>
    <col min="7" max="7" width="25.6640625" customWidth="1"/>
    <col min="8" max="8" width="14" bestFit="1" customWidth="1"/>
  </cols>
  <sheetData>
    <row r="2" spans="1:6" x14ac:dyDescent="0.2">
      <c r="F2" t="s">
        <v>1433</v>
      </c>
    </row>
    <row r="3" spans="1:6" x14ac:dyDescent="0.2">
      <c r="B3" t="s">
        <v>1431</v>
      </c>
      <c r="C3" t="s">
        <v>1432</v>
      </c>
      <c r="D3" t="s">
        <v>1435</v>
      </c>
      <c r="F3" t="s">
        <v>1434</v>
      </c>
    </row>
    <row r="4" spans="1:6" x14ac:dyDescent="0.2">
      <c r="A4" s="1">
        <v>44228</v>
      </c>
      <c r="B4" s="4">
        <f>SUMIFS('Contributor Payouts'!C:C,'Contributor Payouts'!D:D,"&gt;="&amp;'No squad'!A4,'Contributor Payouts'!D:D,"&lt;"&amp;'No squad'!A5)</f>
        <v>109075</v>
      </c>
      <c r="C4" s="4">
        <f>SUMIFS('Other expenses'!I:I,'Other expenses'!C:C,"&gt;="&amp;'No squad'!A4,'Other expenses'!C:C,"&lt;"&amp;'No squad'!A5)</f>
        <v>46186.714168455372</v>
      </c>
      <c r="D4" s="4">
        <f>B4+C4</f>
        <v>155261.71416845536</v>
      </c>
    </row>
    <row r="5" spans="1:6" x14ac:dyDescent="0.2">
      <c r="A5" s="1">
        <v>44256</v>
      </c>
      <c r="B5" s="4">
        <f>SUMIFS('Contributor Payouts'!C:C,'Contributor Payouts'!D:D,"&gt;="&amp;'No squad'!A5,'Contributor Payouts'!D:D,"&lt;"&amp;'No squad'!A6)</f>
        <v>111010</v>
      </c>
      <c r="C5" s="4">
        <f>SUMIFS('Other expenses'!I:I,'Other expenses'!C:C,"&gt;="&amp;'No squad'!A5,'Other expenses'!C:C,"&lt;"&amp;'No squad'!A6)</f>
        <v>20669.952380952382</v>
      </c>
      <c r="D5" s="4">
        <f t="shared" ref="D5:D19" si="0">B5+C5</f>
        <v>131679.95238095237</v>
      </c>
    </row>
    <row r="6" spans="1:6" x14ac:dyDescent="0.2">
      <c r="A6" s="1">
        <v>44287</v>
      </c>
      <c r="B6" s="4">
        <f>SUMIFS('Contributor Payouts'!C:C,'Contributor Payouts'!D:D,"&gt;="&amp;'No squad'!A6,'Contributor Payouts'!D:D,"&lt;"&amp;'No squad'!A7)</f>
        <v>141460</v>
      </c>
      <c r="C6" s="4">
        <f>SUMIFS('Other expenses'!I:I,'Other expenses'!C:C,"&gt;="&amp;'No squad'!A6,'Other expenses'!C:C,"&lt;"&amp;'No squad'!A7)</f>
        <v>50140.952380952382</v>
      </c>
      <c r="D6" s="4">
        <f t="shared" si="0"/>
        <v>191600.95238095237</v>
      </c>
    </row>
    <row r="7" spans="1:6" x14ac:dyDescent="0.2">
      <c r="A7" s="1">
        <v>44317</v>
      </c>
      <c r="B7" s="4">
        <f>SUMIFS('Contributor Payouts'!C:C,'Contributor Payouts'!D:D,"&gt;="&amp;'No squad'!A7,'Contributor Payouts'!D:D,"&lt;"&amp;'No squad'!A8)</f>
        <v>137700</v>
      </c>
      <c r="C7" s="4">
        <f>SUMIFS('Other expenses'!I:I,'Other expenses'!C:C,"&gt;="&amp;'No squad'!A7,'Other expenses'!C:C,"&lt;"&amp;'No squad'!A8)</f>
        <v>42640.952380952382</v>
      </c>
      <c r="D7" s="4">
        <f t="shared" si="0"/>
        <v>180340.95238095237</v>
      </c>
    </row>
    <row r="8" spans="1:6" x14ac:dyDescent="0.2">
      <c r="A8" s="1">
        <v>44348</v>
      </c>
      <c r="B8" s="4">
        <f>SUMIFS('Contributor Payouts'!C:C,'Contributor Payouts'!D:D,"&gt;="&amp;'No squad'!A8,'Contributor Payouts'!D:D,"&lt;"&amp;'No squad'!A9)</f>
        <v>126660</v>
      </c>
      <c r="C8" s="4">
        <f>SUMIFS('Other expenses'!I:I,'Other expenses'!C:C,"&gt;="&amp;'No squad'!A8,'Other expenses'!C:C,"&lt;"&amp;'No squad'!A9)</f>
        <v>211759.33603622697</v>
      </c>
      <c r="D8" s="4">
        <f t="shared" si="0"/>
        <v>338419.33603622694</v>
      </c>
    </row>
    <row r="9" spans="1:6" x14ac:dyDescent="0.2">
      <c r="A9" s="1">
        <v>44378</v>
      </c>
      <c r="B9" s="4">
        <f>SUMIFS('Contributor Payouts'!C:C,'Contributor Payouts'!D:D,"&gt;="&amp;'No squad'!A9,'Contributor Payouts'!D:D,"&lt;"&amp;'No squad'!A10)</f>
        <v>139850</v>
      </c>
      <c r="C9" s="4">
        <f>SUMIFS('Other expenses'!I:I,'Other expenses'!C:C,"&gt;="&amp;'No squad'!A9,'Other expenses'!C:C,"&lt;"&amp;'No squad'!A10)</f>
        <v>60797.285714285717</v>
      </c>
      <c r="D9" s="4">
        <f t="shared" si="0"/>
        <v>200647.28571428571</v>
      </c>
    </row>
    <row r="10" spans="1:6" x14ac:dyDescent="0.2">
      <c r="A10" s="1">
        <v>44409</v>
      </c>
      <c r="B10" s="4">
        <f>SUMIFS('Contributor Payouts'!C:C,'Contributor Payouts'!D:D,"&gt;="&amp;'No squad'!A10,'Contributor Payouts'!D:D,"&lt;"&amp;'No squad'!A11)</f>
        <v>134424</v>
      </c>
      <c r="C10" s="4">
        <f>SUMIFS('Other expenses'!I:I,'Other expenses'!C:C,"&gt;="&amp;'No squad'!A10,'Other expenses'!C:C,"&lt;"&amp;'No squad'!A11)</f>
        <v>89492.49366988978</v>
      </c>
      <c r="D10" s="4">
        <f t="shared" si="0"/>
        <v>223916.49366988978</v>
      </c>
    </row>
    <row r="11" spans="1:6" x14ac:dyDescent="0.2">
      <c r="A11" s="1">
        <v>44440</v>
      </c>
      <c r="B11" s="4">
        <f>SUMIFS('Contributor Payouts'!C:C,'Contributor Payouts'!D:D,"&gt;="&amp;'No squad'!A11,'Contributor Payouts'!D:D,"&lt;"&amp;'No squad'!A12)</f>
        <v>156230</v>
      </c>
      <c r="C11" s="4">
        <f>SUMIFS('Other expenses'!I:I,'Other expenses'!C:C,"&gt;="&amp;'No squad'!A11,'Other expenses'!C:C,"&lt;"&amp;'No squad'!A12)</f>
        <v>88142.638929335168</v>
      </c>
      <c r="D11" s="4">
        <f t="shared" si="0"/>
        <v>244372.63892933517</v>
      </c>
    </row>
    <row r="12" spans="1:6" x14ac:dyDescent="0.2">
      <c r="A12" s="1">
        <v>44470</v>
      </c>
      <c r="B12" s="4">
        <f>SUMIFS('Contributor Payouts'!C:C,'Contributor Payouts'!D:D,"&gt;="&amp;'No squad'!A12,'Contributor Payouts'!D:D,"&lt;"&amp;'No squad'!A13)</f>
        <v>121160</v>
      </c>
      <c r="C12" s="4">
        <f>SUMIFS('Other expenses'!I:I,'Other expenses'!C:C,"&gt;="&amp;'No squad'!A12,'Other expenses'!C:C,"&lt;"&amp;'No squad'!A13)</f>
        <v>65382.548727094218</v>
      </c>
      <c r="D12" s="4">
        <f t="shared" si="0"/>
        <v>186542.54872709422</v>
      </c>
    </row>
    <row r="13" spans="1:6" x14ac:dyDescent="0.2">
      <c r="A13" s="1">
        <v>44501</v>
      </c>
      <c r="B13" s="4">
        <f>SUMIFS('Contributor Payouts'!C:C,'Contributor Payouts'!D:D,"&gt;="&amp;'No squad'!A13,'Contributor Payouts'!D:D,"&lt;"&amp;'No squad'!A14)</f>
        <v>124710</v>
      </c>
      <c r="C13" s="4">
        <f>SUMIFS('Other expenses'!I:I,'Other expenses'!C:C,"&gt;="&amp;'No squad'!A13,'Other expenses'!C:C,"&lt;"&amp;'No squad'!A14)</f>
        <v>55336.564727979945</v>
      </c>
      <c r="D13" s="4">
        <f t="shared" si="0"/>
        <v>180046.56472797995</v>
      </c>
    </row>
    <row r="14" spans="1:6" x14ac:dyDescent="0.2">
      <c r="A14" s="1">
        <v>44531</v>
      </c>
      <c r="B14" s="4">
        <f>SUMIFS('Contributor Payouts'!C:C,'Contributor Payouts'!D:D,"&gt;="&amp;'No squad'!A14,'Contributor Payouts'!D:D,"&lt;"&amp;'No squad'!A15)</f>
        <v>114110</v>
      </c>
      <c r="C14" s="4">
        <f>SUMIFS('Other expenses'!I:I,'Other expenses'!C:C,"&gt;="&amp;'No squad'!A14,'Other expenses'!C:C,"&lt;"&amp;'No squad'!A15)</f>
        <v>133767.13700476006</v>
      </c>
      <c r="D14" s="4">
        <f t="shared" si="0"/>
        <v>247877.13700476006</v>
      </c>
    </row>
    <row r="15" spans="1:6" x14ac:dyDescent="0.2">
      <c r="A15" s="1">
        <v>44562</v>
      </c>
      <c r="B15" s="4">
        <f>SUMIFS('Contributor Payouts'!C:C,'Contributor Payouts'!D:D,"&gt;="&amp;'No squad'!A15,'Contributor Payouts'!D:D,"&lt;"&amp;'No squad'!A16)</f>
        <v>125539.72</v>
      </c>
      <c r="C15" s="4">
        <f>SUMIFS('Other expenses'!I:I,'Other expenses'!C:C,"&gt;="&amp;'No squad'!A15,'Other expenses'!C:C,"&lt;"&amp;'No squad'!A16)</f>
        <v>155599.8869701807</v>
      </c>
      <c r="D15" s="4">
        <f t="shared" si="0"/>
        <v>281139.6069701807</v>
      </c>
    </row>
    <row r="16" spans="1:6" x14ac:dyDescent="0.2">
      <c r="A16" s="1">
        <v>44593</v>
      </c>
      <c r="B16" s="4">
        <f>SUMIFS('Contributor Payouts'!C:C,'Contributor Payouts'!D:D,"&gt;="&amp;'No squad'!A16,'Contributor Payouts'!D:D,"&lt;"&amp;'No squad'!A17)</f>
        <v>121766.64</v>
      </c>
      <c r="C16" s="4">
        <f>SUMIFS('Other expenses'!I:I,'Other expenses'!C:C,"&gt;="&amp;'No squad'!A16,'Other expenses'!C:C,"&lt;"&amp;'No squad'!A17)</f>
        <v>65546.590011320819</v>
      </c>
      <c r="D16" s="4">
        <f t="shared" si="0"/>
        <v>187313.23001132082</v>
      </c>
    </row>
    <row r="17" spans="1:9" x14ac:dyDescent="0.2">
      <c r="A17" s="1">
        <v>44621</v>
      </c>
      <c r="B17" s="4">
        <f>SUMIFS('Contributor Payouts'!C:C,'Contributor Payouts'!D:D,"&gt;="&amp;'No squad'!A17,'Contributor Payouts'!D:D,"&lt;"&amp;'No squad'!A18)</f>
        <v>126620</v>
      </c>
      <c r="C17" s="4">
        <f>SUMIFS('Other expenses'!I:I,'Other expenses'!C:C,"&gt;="&amp;'No squad'!A17,'Other expenses'!C:C,"&lt;"&amp;'No squad'!A18)</f>
        <v>148194.9387175701</v>
      </c>
      <c r="D17" s="4">
        <f t="shared" si="0"/>
        <v>274814.9387175701</v>
      </c>
    </row>
    <row r="18" spans="1:9" x14ac:dyDescent="0.2">
      <c r="A18" s="1">
        <v>44652</v>
      </c>
      <c r="B18" s="4">
        <f>SUMIFS('Contributor Payouts'!C:C,'Contributor Payouts'!D:D,"&gt;="&amp;'No squad'!A18,'Contributor Payouts'!D:D,"&lt;"&amp;'No squad'!A19)</f>
        <v>145915</v>
      </c>
      <c r="C18" s="4">
        <f>SUMIFS('Other expenses'!I:I,'Other expenses'!C:C,"&gt;="&amp;'No squad'!A18,'Other expenses'!C:C,"&lt;"&amp;'No squad'!A19)</f>
        <v>71395.894898854633</v>
      </c>
      <c r="D18" s="4">
        <f t="shared" si="0"/>
        <v>217310.89489885463</v>
      </c>
      <c r="G18" t="s">
        <v>1509</v>
      </c>
      <c r="H18" s="26">
        <f>SUM(B8:B19)+SUM(C8:C19)</f>
        <v>2950179.3798038946</v>
      </c>
      <c r="I18" s="28" t="s">
        <v>1439</v>
      </c>
    </row>
    <row r="19" spans="1:9" x14ac:dyDescent="0.2">
      <c r="A19" s="1">
        <v>44682</v>
      </c>
      <c r="B19" s="4">
        <f>SUMIFS('Contributor Payouts'!C:C,'Contributor Payouts'!D:D,"&gt;="&amp;'No squad'!A19,'Contributor Payouts'!D:D,"&lt;"&amp;'No squad'!A20)</f>
        <v>122800</v>
      </c>
      <c r="C19" s="4">
        <f>SUMIFS('Other expenses'!I:I,'Other expenses'!C:C,"&gt;="&amp;'No squad'!A19,'Other expenses'!C:C,"&lt;"&amp;'No squad'!A20)</f>
        <v>244978.70439639667</v>
      </c>
      <c r="D19" s="4">
        <f t="shared" si="0"/>
        <v>367778.70439639664</v>
      </c>
      <c r="G19" t="s">
        <v>1467</v>
      </c>
      <c r="H19" s="25">
        <f>(SUM(B14:B19)+SUM(C14:C19))/6</f>
        <v>262705.75199984718</v>
      </c>
    </row>
    <row r="20" spans="1:9" x14ac:dyDescent="0.2">
      <c r="A20" s="1">
        <v>44713</v>
      </c>
      <c r="G20" t="s">
        <v>1468</v>
      </c>
      <c r="H20" s="25">
        <f>SUM(D8:D13)/6</f>
        <v>228990.81130080196</v>
      </c>
      <c r="I20" s="27"/>
    </row>
    <row r="21" spans="1:9" x14ac:dyDescent="0.2">
      <c r="A21" s="1">
        <v>44743</v>
      </c>
      <c r="H21" s="25"/>
      <c r="I21" s="3">
        <f>H19/H20-1</f>
        <v>0.14723272304039026</v>
      </c>
    </row>
    <row r="22" spans="1:9" x14ac:dyDescent="0.2">
      <c r="G22" t="s">
        <v>1527</v>
      </c>
      <c r="H22" s="3">
        <f>+(H19-H20)/H20</f>
        <v>0.1472327230403902</v>
      </c>
      <c r="I22" s="26"/>
    </row>
    <row r="23" spans="1:9" x14ac:dyDescent="0.2">
      <c r="H23" s="25"/>
    </row>
    <row r="24" spans="1:9" x14ac:dyDescent="0.2">
      <c r="H24" s="25"/>
    </row>
    <row r="25" spans="1:9" x14ac:dyDescent="0.2">
      <c r="H25" s="25"/>
    </row>
    <row r="26" spans="1:9" ht="34" x14ac:dyDescent="0.2">
      <c r="G26" s="10" t="s">
        <v>1436</v>
      </c>
      <c r="H26" s="26">
        <f>AVERAGE(B7:B12)</f>
        <v>136004</v>
      </c>
    </row>
    <row r="27" spans="1:9" ht="34" x14ac:dyDescent="0.2">
      <c r="G27" s="10" t="s">
        <v>1437</v>
      </c>
      <c r="H27" s="26">
        <f>AVERAGE(B13:B18)</f>
        <v>126443.56</v>
      </c>
    </row>
    <row r="29" spans="1:9" ht="34" x14ac:dyDescent="0.2">
      <c r="G29" s="10" t="s">
        <v>1438</v>
      </c>
      <c r="H29" s="26">
        <f>AVERAGE(C7:C12)</f>
        <v>93035.875909630719</v>
      </c>
    </row>
    <row r="30" spans="1:9" ht="34" x14ac:dyDescent="0.2">
      <c r="G30" s="10" t="s">
        <v>1440</v>
      </c>
      <c r="H30" s="26">
        <f>AVERAGE(C13:C19)</f>
        <v>124974.24524672328</v>
      </c>
    </row>
    <row r="31" spans="1:9" x14ac:dyDescent="0.2">
      <c r="G31" s="10"/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8DB1-D9A4-664A-A33E-802EEBF97C92}">
  <dimension ref="A1:AC80"/>
  <sheetViews>
    <sheetView zoomScaleNormal="100" workbookViewId="0">
      <selection activeCell="E19" sqref="E19"/>
    </sheetView>
  </sheetViews>
  <sheetFormatPr baseColWidth="10" defaultRowHeight="16" x14ac:dyDescent="0.2"/>
  <cols>
    <col min="1" max="1" width="7.33203125" customWidth="1"/>
    <col min="3" max="5" width="12.5" bestFit="1" customWidth="1"/>
    <col min="6" max="10" width="11.5" bestFit="1" customWidth="1"/>
    <col min="11" max="13" width="11" bestFit="1" customWidth="1"/>
    <col min="14" max="14" width="11.5" bestFit="1" customWidth="1"/>
    <col min="15" max="15" width="12.5" bestFit="1" customWidth="1"/>
    <col min="19" max="19" width="12.83203125" customWidth="1"/>
    <col min="20" max="20" width="15.83203125" customWidth="1"/>
    <col min="21" max="21" width="11.5" bestFit="1" customWidth="1"/>
  </cols>
  <sheetData>
    <row r="1" spans="1:16" x14ac:dyDescent="0.2">
      <c r="A1" t="s">
        <v>1345</v>
      </c>
      <c r="B1" t="s">
        <v>1528</v>
      </c>
      <c r="C1" t="s">
        <v>56</v>
      </c>
      <c r="D1" t="s">
        <v>401</v>
      </c>
      <c r="E1" t="s">
        <v>926</v>
      </c>
      <c r="F1" t="s">
        <v>1369</v>
      </c>
      <c r="G1" t="s">
        <v>61</v>
      </c>
      <c r="H1" t="s">
        <v>1252</v>
      </c>
      <c r="I1" t="s">
        <v>144</v>
      </c>
      <c r="J1" t="s">
        <v>98</v>
      </c>
      <c r="K1" t="s">
        <v>325</v>
      </c>
      <c r="L1" t="s">
        <v>208</v>
      </c>
      <c r="M1" t="s">
        <v>50</v>
      </c>
      <c r="N1" t="s">
        <v>31</v>
      </c>
      <c r="O1" t="s">
        <v>1441</v>
      </c>
      <c r="P1" t="s">
        <v>1443</v>
      </c>
    </row>
    <row r="2" spans="1:16" x14ac:dyDescent="0.2">
      <c r="B2" s="1">
        <v>44228</v>
      </c>
      <c r="C2" s="4">
        <f>C23+C47</f>
        <v>24412.5</v>
      </c>
      <c r="D2" s="4">
        <f t="shared" ref="D2:N2" si="0">D23+D47</f>
        <v>20280</v>
      </c>
      <c r="E2" s="4">
        <f t="shared" si="0"/>
        <v>10327.428454169654</v>
      </c>
      <c r="F2" s="4">
        <f t="shared" si="0"/>
        <v>5500</v>
      </c>
      <c r="G2" s="4">
        <f t="shared" si="0"/>
        <v>18260</v>
      </c>
      <c r="H2" s="4">
        <f t="shared" si="0"/>
        <v>2840</v>
      </c>
      <c r="I2" s="4">
        <f t="shared" si="0"/>
        <v>46464.28571428571</v>
      </c>
      <c r="J2" s="4">
        <f t="shared" si="0"/>
        <v>4717.5</v>
      </c>
      <c r="K2" s="4">
        <f t="shared" si="0"/>
        <v>0</v>
      </c>
      <c r="L2" s="4">
        <f t="shared" si="0"/>
        <v>0</v>
      </c>
      <c r="M2" s="4">
        <f t="shared" si="0"/>
        <v>400</v>
      </c>
      <c r="N2" s="4">
        <f t="shared" si="0"/>
        <v>22060</v>
      </c>
      <c r="O2" s="4">
        <f>SUM(C2:N2)</f>
        <v>155261.71416845536</v>
      </c>
      <c r="P2" s="29">
        <f>'No squad'!D4-'Combined squads'!O2</f>
        <v>0</v>
      </c>
    </row>
    <row r="3" spans="1:16" x14ac:dyDescent="0.2">
      <c r="B3" s="1">
        <v>44256</v>
      </c>
      <c r="C3" s="4">
        <f t="shared" ref="C3:N3" si="1">C24+C48</f>
        <v>16603.5</v>
      </c>
      <c r="D3" s="4">
        <f t="shared" si="1"/>
        <v>3200</v>
      </c>
      <c r="E3" s="4">
        <f t="shared" si="1"/>
        <v>13896.5</v>
      </c>
      <c r="F3" s="4">
        <f t="shared" si="1"/>
        <v>6300</v>
      </c>
      <c r="G3" s="4">
        <f t="shared" si="1"/>
        <v>19555.666666666664</v>
      </c>
      <c r="H3" s="4">
        <f t="shared" si="1"/>
        <v>4415</v>
      </c>
      <c r="I3" s="4">
        <f t="shared" si="1"/>
        <v>37664.285714285717</v>
      </c>
      <c r="J3" s="4">
        <f t="shared" si="1"/>
        <v>5350</v>
      </c>
      <c r="K3" s="4">
        <f t="shared" si="1"/>
        <v>0</v>
      </c>
      <c r="L3" s="4">
        <f t="shared" si="1"/>
        <v>1095</v>
      </c>
      <c r="M3" s="4">
        <f t="shared" si="1"/>
        <v>1200</v>
      </c>
      <c r="N3" s="4">
        <f t="shared" si="1"/>
        <v>22400</v>
      </c>
      <c r="O3" s="4">
        <f t="shared" ref="O3:O17" si="2">SUM(C3:N3)</f>
        <v>131679.95238095237</v>
      </c>
      <c r="P3" s="29">
        <f>'No squad'!D5-'Combined squads'!O3</f>
        <v>0</v>
      </c>
    </row>
    <row r="4" spans="1:16" x14ac:dyDescent="0.2">
      <c r="B4" s="1">
        <v>44287</v>
      </c>
      <c r="C4" s="4">
        <f t="shared" ref="C4:N4" si="3">C25+C49</f>
        <v>27655</v>
      </c>
      <c r="D4" s="4">
        <f t="shared" si="3"/>
        <v>19200</v>
      </c>
      <c r="E4" s="4">
        <f t="shared" si="3"/>
        <v>9460</v>
      </c>
      <c r="F4" s="4">
        <f t="shared" si="3"/>
        <v>8060</v>
      </c>
      <c r="G4" s="4">
        <f t="shared" si="3"/>
        <v>19681.666666666668</v>
      </c>
      <c r="H4" s="4">
        <f t="shared" si="3"/>
        <v>20330</v>
      </c>
      <c r="I4" s="4">
        <f t="shared" si="3"/>
        <v>48919.285714285717</v>
      </c>
      <c r="J4" s="4">
        <f t="shared" si="3"/>
        <v>6715</v>
      </c>
      <c r="K4" s="4">
        <f t="shared" si="3"/>
        <v>0</v>
      </c>
      <c r="L4" s="4">
        <f t="shared" si="3"/>
        <v>1920</v>
      </c>
      <c r="M4" s="4">
        <f t="shared" si="3"/>
        <v>3200</v>
      </c>
      <c r="N4" s="4">
        <f t="shared" si="3"/>
        <v>26460</v>
      </c>
      <c r="O4" s="4">
        <f t="shared" si="2"/>
        <v>191600.9523809524</v>
      </c>
      <c r="P4" s="29">
        <f>'No squad'!D6-'Combined squads'!O4</f>
        <v>0</v>
      </c>
    </row>
    <row r="5" spans="1:16" x14ac:dyDescent="0.2">
      <c r="B5" s="1">
        <v>44317</v>
      </c>
      <c r="C5" s="4">
        <f t="shared" ref="C5:N5" si="4">C26+C50</f>
        <v>37459</v>
      </c>
      <c r="D5" s="4">
        <f t="shared" si="4"/>
        <v>4800</v>
      </c>
      <c r="E5" s="4">
        <f t="shared" si="4"/>
        <v>10323</v>
      </c>
      <c r="F5" s="4">
        <f t="shared" si="4"/>
        <v>7388</v>
      </c>
      <c r="G5" s="4">
        <f t="shared" si="4"/>
        <v>21669.666666666668</v>
      </c>
      <c r="H5" s="4">
        <f t="shared" si="4"/>
        <v>11320</v>
      </c>
      <c r="I5" s="4">
        <f t="shared" si="4"/>
        <v>56334.28571428571</v>
      </c>
      <c r="J5" s="4">
        <f t="shared" si="4"/>
        <v>8295</v>
      </c>
      <c r="K5" s="4">
        <f t="shared" si="4"/>
        <v>0</v>
      </c>
      <c r="L5" s="4">
        <f t="shared" si="4"/>
        <v>1920</v>
      </c>
      <c r="M5" s="4">
        <f t="shared" si="4"/>
        <v>3032</v>
      </c>
      <c r="N5" s="4">
        <f t="shared" si="4"/>
        <v>17800</v>
      </c>
      <c r="O5" s="4">
        <f t="shared" si="2"/>
        <v>180340.95238095237</v>
      </c>
      <c r="P5" s="29">
        <f>'No squad'!D7-'Combined squads'!O5</f>
        <v>0</v>
      </c>
    </row>
    <row r="6" spans="1:16" x14ac:dyDescent="0.2">
      <c r="B6" s="1">
        <v>44348</v>
      </c>
      <c r="C6" s="4">
        <f t="shared" ref="C6:N6" si="5">C27+C51</f>
        <v>122287.05032194128</v>
      </c>
      <c r="D6" s="4">
        <f t="shared" si="5"/>
        <v>10830</v>
      </c>
      <c r="E6" s="4">
        <f t="shared" si="5"/>
        <v>12900.5</v>
      </c>
      <c r="F6" s="4">
        <f t="shared" si="5"/>
        <v>8478</v>
      </c>
      <c r="G6" s="4">
        <f t="shared" si="5"/>
        <v>91859</v>
      </c>
      <c r="H6" s="4">
        <f t="shared" si="5"/>
        <v>12170.5</v>
      </c>
      <c r="I6" s="4">
        <f t="shared" si="5"/>
        <v>52010.28571428571</v>
      </c>
      <c r="J6" s="4">
        <f t="shared" si="5"/>
        <v>7147.5</v>
      </c>
      <c r="K6" s="4">
        <f t="shared" si="5"/>
        <v>3600</v>
      </c>
      <c r="L6" s="4">
        <f t="shared" si="5"/>
        <v>3137</v>
      </c>
      <c r="M6" s="4">
        <f t="shared" si="5"/>
        <v>3144.5</v>
      </c>
      <c r="N6" s="4">
        <f t="shared" si="5"/>
        <v>10855</v>
      </c>
      <c r="O6" s="4">
        <f t="shared" si="2"/>
        <v>338419.33603622694</v>
      </c>
      <c r="P6" s="29">
        <f>'No squad'!D8-'Combined squads'!O6</f>
        <v>0</v>
      </c>
    </row>
    <row r="7" spans="1:16" x14ac:dyDescent="0.2">
      <c r="B7" s="1">
        <v>44378</v>
      </c>
      <c r="C7" s="4">
        <f t="shared" ref="C7:N7" si="6">C28+C52</f>
        <v>40993</v>
      </c>
      <c r="D7" s="4">
        <f t="shared" si="6"/>
        <v>6400</v>
      </c>
      <c r="E7" s="4">
        <f t="shared" si="6"/>
        <v>40458.75</v>
      </c>
      <c r="F7" s="4">
        <f t="shared" si="6"/>
        <v>9900</v>
      </c>
      <c r="G7" s="4">
        <f t="shared" si="6"/>
        <v>17112.5</v>
      </c>
      <c r="H7" s="4">
        <f t="shared" si="6"/>
        <v>13701.25</v>
      </c>
      <c r="I7" s="4">
        <f t="shared" si="6"/>
        <v>46144.285714285717</v>
      </c>
      <c r="J7" s="4">
        <f t="shared" si="6"/>
        <v>5850</v>
      </c>
      <c r="K7" s="4">
        <f t="shared" si="6"/>
        <v>0</v>
      </c>
      <c r="L7" s="4">
        <f t="shared" si="6"/>
        <v>3762.5</v>
      </c>
      <c r="M7" s="4">
        <f t="shared" si="6"/>
        <v>2800</v>
      </c>
      <c r="N7" s="4">
        <f t="shared" si="6"/>
        <v>13525</v>
      </c>
      <c r="O7" s="4">
        <f t="shared" si="2"/>
        <v>200647.28571428571</v>
      </c>
      <c r="P7" s="29">
        <f>'No squad'!D9-'Combined squads'!O7</f>
        <v>0</v>
      </c>
    </row>
    <row r="8" spans="1:16" x14ac:dyDescent="0.2">
      <c r="B8" s="1">
        <v>44409</v>
      </c>
      <c r="C8" s="4">
        <f t="shared" ref="C8:N8" si="7">C29+C53</f>
        <v>30610.160336556452</v>
      </c>
      <c r="D8" s="4">
        <f t="shared" si="7"/>
        <v>6820</v>
      </c>
      <c r="E8" s="4">
        <f t="shared" si="7"/>
        <v>40825.800000000003</v>
      </c>
      <c r="F8" s="4">
        <f t="shared" si="7"/>
        <v>12336.55</v>
      </c>
      <c r="G8" s="4">
        <f t="shared" si="7"/>
        <v>16752.433333333334</v>
      </c>
      <c r="H8" s="4">
        <f t="shared" si="7"/>
        <v>35772.5</v>
      </c>
      <c r="I8" s="4">
        <f t="shared" si="7"/>
        <v>30067.8</v>
      </c>
      <c r="J8" s="4">
        <f t="shared" si="7"/>
        <v>6627.15</v>
      </c>
      <c r="K8" s="4">
        <f t="shared" si="7"/>
        <v>800</v>
      </c>
      <c r="L8" s="4">
        <f t="shared" si="7"/>
        <v>3811</v>
      </c>
      <c r="M8" s="4">
        <f t="shared" si="7"/>
        <v>3438.1</v>
      </c>
      <c r="N8" s="4">
        <f t="shared" si="7"/>
        <v>36055</v>
      </c>
      <c r="O8" s="4">
        <f t="shared" si="2"/>
        <v>223916.49366988978</v>
      </c>
      <c r="P8" s="29">
        <f>'No squad'!D10-'Combined squads'!O8</f>
        <v>0</v>
      </c>
    </row>
    <row r="9" spans="1:16" x14ac:dyDescent="0.2">
      <c r="B9" s="1">
        <v>44440</v>
      </c>
      <c r="C9" s="4">
        <f t="shared" ref="C9:N9" si="8">C30+C54</f>
        <v>64869</v>
      </c>
      <c r="D9" s="4">
        <f t="shared" si="8"/>
        <v>5420</v>
      </c>
      <c r="E9" s="4">
        <f t="shared" si="8"/>
        <v>43876</v>
      </c>
      <c r="F9" s="4">
        <f t="shared" si="8"/>
        <v>8880</v>
      </c>
      <c r="G9" s="4">
        <f t="shared" si="8"/>
        <v>45345.791227033449</v>
      </c>
      <c r="H9" s="4">
        <f t="shared" si="8"/>
        <v>32025.847702301715</v>
      </c>
      <c r="I9" s="4">
        <f t="shared" si="8"/>
        <v>17366</v>
      </c>
      <c r="J9" s="4">
        <f t="shared" si="8"/>
        <v>760</v>
      </c>
      <c r="K9" s="4">
        <f t="shared" si="8"/>
        <v>1600</v>
      </c>
      <c r="L9" s="4">
        <f t="shared" si="8"/>
        <v>5220</v>
      </c>
      <c r="M9" s="4">
        <f t="shared" si="8"/>
        <v>4800</v>
      </c>
      <c r="N9" s="4">
        <f t="shared" si="8"/>
        <v>14210</v>
      </c>
      <c r="O9" s="4">
        <f t="shared" si="2"/>
        <v>244372.63892933517</v>
      </c>
      <c r="P9" s="29">
        <f>'No squad'!D11-'Combined squads'!O9</f>
        <v>0</v>
      </c>
    </row>
    <row r="10" spans="1:16" x14ac:dyDescent="0.2">
      <c r="B10" s="1">
        <v>44470</v>
      </c>
      <c r="C10" s="4">
        <f t="shared" ref="C10:N10" si="9">C31+C55</f>
        <v>41778</v>
      </c>
      <c r="D10" s="4">
        <f t="shared" si="9"/>
        <v>19180</v>
      </c>
      <c r="E10" s="4">
        <f t="shared" si="9"/>
        <v>48358.5</v>
      </c>
      <c r="F10" s="4">
        <f t="shared" si="9"/>
        <v>8880</v>
      </c>
      <c r="G10" s="4">
        <f t="shared" si="9"/>
        <v>38398.048727094225</v>
      </c>
      <c r="H10" s="4">
        <f t="shared" si="9"/>
        <v>11580</v>
      </c>
      <c r="I10" s="4">
        <f t="shared" si="9"/>
        <v>1610</v>
      </c>
      <c r="J10" s="4">
        <f t="shared" si="9"/>
        <v>760</v>
      </c>
      <c r="K10" s="4">
        <f t="shared" si="9"/>
        <v>8158</v>
      </c>
      <c r="L10" s="4">
        <f t="shared" si="9"/>
        <v>4720</v>
      </c>
      <c r="M10" s="4">
        <f t="shared" si="9"/>
        <v>3120</v>
      </c>
      <c r="N10" s="4">
        <f t="shared" si="9"/>
        <v>0</v>
      </c>
      <c r="O10" s="4">
        <f t="shared" si="2"/>
        <v>186542.54872709422</v>
      </c>
      <c r="P10" s="29">
        <f>'No squad'!D12-'Combined squads'!O10</f>
        <v>0</v>
      </c>
    </row>
    <row r="11" spans="1:16" x14ac:dyDescent="0.2">
      <c r="B11" s="1">
        <v>44501</v>
      </c>
      <c r="C11" s="4">
        <f t="shared" ref="C11:N11" si="10">C32+C56</f>
        <v>52703</v>
      </c>
      <c r="D11" s="4">
        <f t="shared" si="10"/>
        <v>29640</v>
      </c>
      <c r="E11" s="4">
        <f t="shared" si="10"/>
        <v>26496.25</v>
      </c>
      <c r="F11" s="4">
        <f t="shared" si="10"/>
        <v>9060</v>
      </c>
      <c r="G11" s="4">
        <f t="shared" si="10"/>
        <v>29864.314727979945</v>
      </c>
      <c r="H11" s="4">
        <f t="shared" si="10"/>
        <v>12905</v>
      </c>
      <c r="I11" s="4">
        <f t="shared" si="10"/>
        <v>2610</v>
      </c>
      <c r="J11" s="4">
        <f t="shared" si="10"/>
        <v>850</v>
      </c>
      <c r="K11" s="4">
        <f t="shared" si="10"/>
        <v>8158</v>
      </c>
      <c r="L11" s="4">
        <f t="shared" si="10"/>
        <v>4720</v>
      </c>
      <c r="M11" s="4">
        <f t="shared" si="10"/>
        <v>3040</v>
      </c>
      <c r="N11" s="4">
        <f t="shared" si="10"/>
        <v>0</v>
      </c>
      <c r="O11" s="4">
        <f t="shared" si="2"/>
        <v>180046.56472797995</v>
      </c>
      <c r="P11" s="29">
        <f>'No squad'!D13-'Combined squads'!O11</f>
        <v>0</v>
      </c>
    </row>
    <row r="12" spans="1:16" x14ac:dyDescent="0.2">
      <c r="B12" s="1">
        <v>44531</v>
      </c>
      <c r="C12" s="4">
        <f t="shared" ref="C12:N12" si="11">C33+C57</f>
        <v>65760</v>
      </c>
      <c r="D12" s="4">
        <f t="shared" si="11"/>
        <v>37570</v>
      </c>
      <c r="E12" s="4">
        <f t="shared" si="11"/>
        <v>39081</v>
      </c>
      <c r="F12" s="4">
        <f t="shared" si="11"/>
        <v>21236</v>
      </c>
      <c r="G12" s="4">
        <f t="shared" si="11"/>
        <v>35465.137004760065</v>
      </c>
      <c r="H12" s="4">
        <f t="shared" si="11"/>
        <v>37180</v>
      </c>
      <c r="I12" s="4">
        <f t="shared" si="11"/>
        <v>0</v>
      </c>
      <c r="J12" s="4">
        <f t="shared" si="11"/>
        <v>3897.5</v>
      </c>
      <c r="K12" s="4">
        <f t="shared" si="11"/>
        <v>3047.5</v>
      </c>
      <c r="L12" s="4">
        <f t="shared" si="11"/>
        <v>4000</v>
      </c>
      <c r="M12" s="4">
        <f t="shared" si="11"/>
        <v>640</v>
      </c>
      <c r="N12" s="4">
        <f t="shared" si="11"/>
        <v>0</v>
      </c>
      <c r="O12" s="4">
        <f t="shared" si="2"/>
        <v>247877.13700476006</v>
      </c>
      <c r="P12" s="29">
        <f>'No squad'!D14-'Combined squads'!O12</f>
        <v>0</v>
      </c>
    </row>
    <row r="13" spans="1:16" x14ac:dyDescent="0.2">
      <c r="B13" s="1">
        <v>44562</v>
      </c>
      <c r="C13" s="4">
        <f t="shared" ref="C13:N13" si="12">C34+C58</f>
        <v>64676.160000000003</v>
      </c>
      <c r="D13" s="4">
        <f t="shared" si="12"/>
        <v>26423</v>
      </c>
      <c r="E13" s="4">
        <f t="shared" si="12"/>
        <v>123444</v>
      </c>
      <c r="F13" s="4">
        <f t="shared" si="12"/>
        <v>9355</v>
      </c>
      <c r="G13" s="4">
        <f t="shared" si="12"/>
        <v>34653.086970180695</v>
      </c>
      <c r="H13" s="4">
        <f t="shared" si="12"/>
        <v>11347</v>
      </c>
      <c r="I13" s="4">
        <f t="shared" si="12"/>
        <v>0</v>
      </c>
      <c r="J13" s="4">
        <f t="shared" si="12"/>
        <v>1755</v>
      </c>
      <c r="K13" s="4">
        <f t="shared" si="12"/>
        <v>4386.3599999999997</v>
      </c>
      <c r="L13" s="4">
        <f t="shared" si="12"/>
        <v>4290</v>
      </c>
      <c r="M13" s="4">
        <f t="shared" si="12"/>
        <v>810</v>
      </c>
      <c r="N13" s="4">
        <f t="shared" si="12"/>
        <v>0</v>
      </c>
      <c r="O13" s="4">
        <f t="shared" si="2"/>
        <v>281139.6069701807</v>
      </c>
      <c r="P13" s="29">
        <f>'No squad'!D15-'Combined squads'!O13</f>
        <v>0</v>
      </c>
    </row>
    <row r="14" spans="1:16" x14ac:dyDescent="0.2">
      <c r="B14" s="1">
        <v>44593</v>
      </c>
      <c r="C14" s="4">
        <f t="shared" ref="C14:N14" si="13">C35+C59</f>
        <v>70111.312000000005</v>
      </c>
      <c r="D14" s="4">
        <f t="shared" si="13"/>
        <v>27193.328000000001</v>
      </c>
      <c r="E14" s="4">
        <f t="shared" si="13"/>
        <v>34741</v>
      </c>
      <c r="F14" s="4">
        <f t="shared" si="13"/>
        <v>9760</v>
      </c>
      <c r="G14" s="4">
        <f t="shared" si="13"/>
        <v>20619.590011320815</v>
      </c>
      <c r="H14" s="4">
        <f t="shared" si="13"/>
        <v>13504</v>
      </c>
      <c r="I14" s="4">
        <f t="shared" si="13"/>
        <v>0</v>
      </c>
      <c r="J14" s="4">
        <f t="shared" si="13"/>
        <v>855</v>
      </c>
      <c r="K14" s="4">
        <f t="shared" si="13"/>
        <v>0</v>
      </c>
      <c r="L14" s="4">
        <f t="shared" si="13"/>
        <v>9314</v>
      </c>
      <c r="M14" s="4">
        <f t="shared" si="13"/>
        <v>1215</v>
      </c>
      <c r="N14" s="4">
        <f t="shared" si="13"/>
        <v>0</v>
      </c>
      <c r="O14" s="4">
        <f t="shared" si="2"/>
        <v>187313.23001132082</v>
      </c>
      <c r="P14" s="29">
        <f>'No squad'!D16-'Combined squads'!O14</f>
        <v>0</v>
      </c>
    </row>
    <row r="15" spans="1:16" x14ac:dyDescent="0.2">
      <c r="B15" s="1">
        <v>44621</v>
      </c>
      <c r="C15" s="4">
        <f t="shared" ref="C15:N15" si="14">C36+C60</f>
        <v>81604</v>
      </c>
      <c r="D15" s="4">
        <f t="shared" si="14"/>
        <v>55411</v>
      </c>
      <c r="E15" s="4">
        <f t="shared" si="14"/>
        <v>50353</v>
      </c>
      <c r="F15" s="4">
        <f t="shared" si="14"/>
        <v>13645</v>
      </c>
      <c r="G15" s="4">
        <f t="shared" si="14"/>
        <v>39586.938717570119</v>
      </c>
      <c r="H15" s="4">
        <f t="shared" si="14"/>
        <v>15400</v>
      </c>
      <c r="I15" s="4">
        <f t="shared" si="14"/>
        <v>0</v>
      </c>
      <c r="J15" s="4">
        <f t="shared" si="14"/>
        <v>13235</v>
      </c>
      <c r="K15" s="4">
        <f t="shared" si="14"/>
        <v>0</v>
      </c>
      <c r="L15" s="4">
        <f t="shared" si="14"/>
        <v>4500</v>
      </c>
      <c r="M15" s="4">
        <f t="shared" si="14"/>
        <v>1080</v>
      </c>
      <c r="N15" s="4">
        <f t="shared" si="14"/>
        <v>0</v>
      </c>
      <c r="O15" s="4">
        <f t="shared" si="2"/>
        <v>274814.93871757016</v>
      </c>
      <c r="P15" s="29">
        <f>'No squad'!D17-'Combined squads'!O15</f>
        <v>0</v>
      </c>
    </row>
    <row r="16" spans="1:16" x14ac:dyDescent="0.2">
      <c r="B16" s="1">
        <v>44652</v>
      </c>
      <c r="C16" s="4">
        <f t="shared" ref="C16:N16" si="15">C37+C61</f>
        <v>86581</v>
      </c>
      <c r="D16" s="4">
        <f t="shared" si="15"/>
        <v>30450</v>
      </c>
      <c r="E16" s="4">
        <f t="shared" si="15"/>
        <v>28649</v>
      </c>
      <c r="F16" s="4">
        <f t="shared" si="15"/>
        <v>16060</v>
      </c>
      <c r="G16" s="4">
        <f t="shared" si="15"/>
        <v>29333.864898854634</v>
      </c>
      <c r="H16" s="4">
        <f t="shared" si="15"/>
        <v>15591</v>
      </c>
      <c r="I16" s="4">
        <f t="shared" si="15"/>
        <v>0</v>
      </c>
      <c r="J16" s="4">
        <f t="shared" si="15"/>
        <v>1005</v>
      </c>
      <c r="K16" s="4">
        <f t="shared" si="15"/>
        <v>0</v>
      </c>
      <c r="L16" s="4">
        <f t="shared" si="15"/>
        <v>8426.0300000000007</v>
      </c>
      <c r="M16" s="4">
        <f t="shared" si="15"/>
        <v>1215</v>
      </c>
      <c r="N16" s="4">
        <f t="shared" si="15"/>
        <v>0</v>
      </c>
      <c r="O16" s="4">
        <f t="shared" si="2"/>
        <v>217310.89489885463</v>
      </c>
      <c r="P16" s="29">
        <f>'No squad'!D18-'Combined squads'!O16</f>
        <v>0</v>
      </c>
    </row>
    <row r="17" spans="1:16" x14ac:dyDescent="0.2">
      <c r="B17" s="1">
        <v>44682</v>
      </c>
      <c r="C17" s="4">
        <f t="shared" ref="C17:N17" si="16">C38+C62</f>
        <v>81315.520000000004</v>
      </c>
      <c r="D17" s="4">
        <f t="shared" si="16"/>
        <v>198552</v>
      </c>
      <c r="E17" s="4">
        <f t="shared" si="16"/>
        <v>26546</v>
      </c>
      <c r="F17" s="4">
        <f t="shared" si="16"/>
        <v>23344</v>
      </c>
      <c r="G17" s="4">
        <f t="shared" si="16"/>
        <v>12807.184396396671</v>
      </c>
      <c r="H17" s="4">
        <f t="shared" si="16"/>
        <v>17244</v>
      </c>
      <c r="I17" s="4">
        <f t="shared" si="16"/>
        <v>0</v>
      </c>
      <c r="J17" s="4">
        <f t="shared" si="16"/>
        <v>2255</v>
      </c>
      <c r="K17" s="4">
        <f t="shared" si="16"/>
        <v>0</v>
      </c>
      <c r="L17" s="4">
        <f t="shared" si="16"/>
        <v>4500</v>
      </c>
      <c r="M17" s="4">
        <f t="shared" si="16"/>
        <v>1215</v>
      </c>
      <c r="N17" s="4">
        <f t="shared" si="16"/>
        <v>0</v>
      </c>
      <c r="O17" s="4">
        <f t="shared" si="2"/>
        <v>367778.7043963967</v>
      </c>
      <c r="P17" s="29">
        <f>'No squad'!D19-'Combined squads'!O17</f>
        <v>0</v>
      </c>
    </row>
    <row r="18" spans="1:16" x14ac:dyDescent="0.2">
      <c r="B18" s="1">
        <v>44713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">
      <c r="B19" s="1"/>
    </row>
    <row r="20" spans="1:16" x14ac:dyDescent="0.2">
      <c r="B20" s="1"/>
    </row>
    <row r="21" spans="1:16" x14ac:dyDescent="0.2">
      <c r="A21" t="s">
        <v>1345</v>
      </c>
      <c r="B21" t="s">
        <v>1431</v>
      </c>
      <c r="D21" s="29"/>
    </row>
    <row r="22" spans="1:16" x14ac:dyDescent="0.2">
      <c r="C22" t="s">
        <v>56</v>
      </c>
      <c r="D22" t="s">
        <v>401</v>
      </c>
      <c r="E22" t="s">
        <v>926</v>
      </c>
      <c r="F22" t="s">
        <v>1369</v>
      </c>
      <c r="G22" t="s">
        <v>61</v>
      </c>
      <c r="H22" t="s">
        <v>1252</v>
      </c>
      <c r="I22" t="s">
        <v>144</v>
      </c>
      <c r="J22" t="s">
        <v>98</v>
      </c>
      <c r="K22" t="s">
        <v>325</v>
      </c>
      <c r="L22" t="s">
        <v>208</v>
      </c>
      <c r="M22" t="s">
        <v>50</v>
      </c>
      <c r="N22" t="s">
        <v>31</v>
      </c>
      <c r="O22" t="s">
        <v>1441</v>
      </c>
    </row>
    <row r="23" spans="1:16" x14ac:dyDescent="0.2">
      <c r="B23" s="1">
        <v>44228</v>
      </c>
      <c r="C23">
        <f>+'Squad-contributors'!H31</f>
        <v>21412.5</v>
      </c>
      <c r="D23">
        <f>+'Squad-contributors'!H8</f>
        <v>2880</v>
      </c>
      <c r="E23">
        <f>+'Squad-contributors'!H51</f>
        <v>9465</v>
      </c>
      <c r="F23">
        <f>+'Squad-contributors'!H71</f>
        <v>5500</v>
      </c>
      <c r="G23">
        <f>+'Squad-contributors'!H91</f>
        <v>10760</v>
      </c>
      <c r="H23">
        <f>+'Squad-contributors'!H131</f>
        <v>2840</v>
      </c>
      <c r="I23">
        <f>+'Squad-contributors'!H171</f>
        <v>34500</v>
      </c>
      <c r="J23">
        <f>+'Squad-contributors'!H151</f>
        <v>4717.5</v>
      </c>
      <c r="K23">
        <f>+'Squad-contributors'!H231</f>
        <v>0</v>
      </c>
      <c r="L23">
        <f>+'Squad-contributors'!H111</f>
        <v>0</v>
      </c>
      <c r="M23">
        <f>+'Squad-contributors'!H211</f>
        <v>400</v>
      </c>
      <c r="N23">
        <f>+'Squad-contributors'!H191</f>
        <v>16600</v>
      </c>
      <c r="O23">
        <f>SUM(C23:N23)</f>
        <v>109075</v>
      </c>
      <c r="P23">
        <f>+O23-'No squad'!B4</f>
        <v>0</v>
      </c>
    </row>
    <row r="24" spans="1:16" x14ac:dyDescent="0.2">
      <c r="B24" s="1">
        <v>44256</v>
      </c>
      <c r="C24">
        <f>+'Squad-contributors'!H32</f>
        <v>16603.5</v>
      </c>
      <c r="D24">
        <f>+'Squad-contributors'!H9</f>
        <v>3200</v>
      </c>
      <c r="E24">
        <f>+'Squad-contributors'!H52</f>
        <v>8896.5</v>
      </c>
      <c r="F24">
        <f>+'Squad-contributors'!H72</f>
        <v>6300</v>
      </c>
      <c r="G24">
        <f>+'Squad-contributors'!H92</f>
        <v>11050</v>
      </c>
      <c r="H24">
        <f>+'Squad-contributors'!H132</f>
        <v>4415</v>
      </c>
      <c r="I24">
        <f>+'Squad-contributors'!H172</f>
        <v>30500</v>
      </c>
      <c r="J24">
        <f>+'Squad-contributors'!H152</f>
        <v>5350</v>
      </c>
      <c r="K24">
        <f>+'Squad-contributors'!H232</f>
        <v>0</v>
      </c>
      <c r="L24">
        <f>+'Squad-contributors'!H112</f>
        <v>1095</v>
      </c>
      <c r="M24">
        <f>+'Squad-contributors'!H212</f>
        <v>1200</v>
      </c>
      <c r="N24">
        <f>+'Squad-contributors'!H192</f>
        <v>22400</v>
      </c>
      <c r="O24">
        <f t="shared" ref="O24:O38" si="17">SUM(C24:N24)</f>
        <v>111010</v>
      </c>
      <c r="P24">
        <f>+O24-'No squad'!B5</f>
        <v>0</v>
      </c>
    </row>
    <row r="25" spans="1:16" x14ac:dyDescent="0.2">
      <c r="B25" s="1">
        <v>44287</v>
      </c>
      <c r="C25">
        <f>+'Squad-contributors'!H33</f>
        <v>18655</v>
      </c>
      <c r="D25">
        <f>+'Squad-contributors'!H10</f>
        <v>4800</v>
      </c>
      <c r="E25">
        <f>+'Squad-contributors'!H53</f>
        <v>9460</v>
      </c>
      <c r="F25">
        <f>+'Squad-contributors'!H73</f>
        <v>8060</v>
      </c>
      <c r="G25">
        <f>+'Squad-contributors'!H93</f>
        <v>15565</v>
      </c>
      <c r="H25">
        <f>+'Squad-contributors'!H133</f>
        <v>10330</v>
      </c>
      <c r="I25">
        <f>+'Squad-contributors'!H173</f>
        <v>41755</v>
      </c>
      <c r="J25">
        <f>+'Squad-contributors'!H153</f>
        <v>6715</v>
      </c>
      <c r="K25">
        <f>+'Squad-contributors'!H233</f>
        <v>0</v>
      </c>
      <c r="L25">
        <f>+'Squad-contributors'!H113</f>
        <v>1920</v>
      </c>
      <c r="M25">
        <f>+'Squad-contributors'!H213</f>
        <v>3200</v>
      </c>
      <c r="N25">
        <f>+'Squad-contributors'!H193</f>
        <v>21000</v>
      </c>
      <c r="O25">
        <f t="shared" si="17"/>
        <v>141460</v>
      </c>
      <c r="P25">
        <f>+O25-'No squad'!B6</f>
        <v>0</v>
      </c>
    </row>
    <row r="26" spans="1:16" x14ac:dyDescent="0.2">
      <c r="B26" s="1">
        <v>44317</v>
      </c>
      <c r="C26">
        <f>+'Squad-contributors'!H34</f>
        <v>19859</v>
      </c>
      <c r="D26">
        <f>+'Squad-contributors'!H11</f>
        <v>4800</v>
      </c>
      <c r="E26">
        <f>+'Squad-contributors'!H54</f>
        <v>10323</v>
      </c>
      <c r="F26">
        <f>+'Squad-contributors'!H74</f>
        <v>7388</v>
      </c>
      <c r="G26">
        <f>+'Squad-contributors'!H94</f>
        <v>15753</v>
      </c>
      <c r="H26">
        <f>+'Squad-contributors'!H134</f>
        <v>11320</v>
      </c>
      <c r="I26">
        <f>+'Squad-contributors'!H174</f>
        <v>39170</v>
      </c>
      <c r="J26">
        <f>+'Squad-contributors'!H154</f>
        <v>6335</v>
      </c>
      <c r="K26">
        <f>+'Squad-contributors'!H234</f>
        <v>0</v>
      </c>
      <c r="L26">
        <f>+'Squad-contributors'!H114</f>
        <v>1920</v>
      </c>
      <c r="M26">
        <f>+'Squad-contributors'!H214</f>
        <v>3032</v>
      </c>
      <c r="N26">
        <f>+'Squad-contributors'!H194</f>
        <v>17800</v>
      </c>
      <c r="O26">
        <f t="shared" si="17"/>
        <v>137700</v>
      </c>
      <c r="P26">
        <f>+O26-'No squad'!B7</f>
        <v>0</v>
      </c>
    </row>
    <row r="27" spans="1:16" x14ac:dyDescent="0.2">
      <c r="B27" s="1">
        <v>44348</v>
      </c>
      <c r="C27">
        <f>+'Squad-contributors'!H35</f>
        <v>16949</v>
      </c>
      <c r="D27">
        <f>+'Squad-contributors'!H12</f>
        <v>0</v>
      </c>
      <c r="E27">
        <f>+'Squad-contributors'!H55</f>
        <v>12900.5</v>
      </c>
      <c r="F27">
        <f>+'Squad-contributors'!H75</f>
        <v>8478</v>
      </c>
      <c r="G27">
        <f>+'Squad-contributors'!H95</f>
        <v>15863</v>
      </c>
      <c r="H27">
        <f>+'Squad-contributors'!H135</f>
        <v>12170.5</v>
      </c>
      <c r="I27">
        <f>+'Squad-contributors'!H175</f>
        <v>37820</v>
      </c>
      <c r="J27">
        <f>+'Squad-contributors'!H155</f>
        <v>7147.5</v>
      </c>
      <c r="K27">
        <f>+'Squad-contributors'!H235</f>
        <v>0</v>
      </c>
      <c r="L27">
        <f>+'Squad-contributors'!H115</f>
        <v>3137</v>
      </c>
      <c r="M27">
        <f>+'Squad-contributors'!H215</f>
        <v>3144.5</v>
      </c>
      <c r="N27">
        <f>+'Squad-contributors'!H195</f>
        <v>9050</v>
      </c>
      <c r="O27">
        <f t="shared" si="17"/>
        <v>126660</v>
      </c>
      <c r="P27">
        <f>+O27-'No squad'!B8</f>
        <v>0</v>
      </c>
    </row>
    <row r="28" spans="1:16" x14ac:dyDescent="0.2">
      <c r="B28" s="1">
        <v>44378</v>
      </c>
      <c r="C28">
        <f>+'Squad-contributors'!H36</f>
        <v>16300</v>
      </c>
      <c r="D28">
        <f>+'Squad-contributors'!H13</f>
        <v>6400</v>
      </c>
      <c r="E28">
        <f>+'Squad-contributors'!H56</f>
        <v>12588.75</v>
      </c>
      <c r="F28">
        <f>+'Squad-contributors'!H76</f>
        <v>9900</v>
      </c>
      <c r="G28">
        <f>+'Squad-contributors'!H96</f>
        <v>16042.5</v>
      </c>
      <c r="H28">
        <f>+'Squad-contributors'!H136</f>
        <v>13701.25</v>
      </c>
      <c r="I28">
        <f>+'Squad-contributors'!H176</f>
        <v>38980</v>
      </c>
      <c r="J28">
        <f>+'Squad-contributors'!H156</f>
        <v>5850</v>
      </c>
      <c r="K28">
        <f>+'Squad-contributors'!H236</f>
        <v>0</v>
      </c>
      <c r="L28">
        <f>+'Squad-contributors'!H116</f>
        <v>3762.5</v>
      </c>
      <c r="M28">
        <f>+'Squad-contributors'!H216</f>
        <v>2800</v>
      </c>
      <c r="N28">
        <f>+'Squad-contributors'!H196</f>
        <v>13525</v>
      </c>
      <c r="O28">
        <f t="shared" si="17"/>
        <v>139850</v>
      </c>
      <c r="P28">
        <f>+O28-'No squad'!B9</f>
        <v>0</v>
      </c>
    </row>
    <row r="29" spans="1:16" x14ac:dyDescent="0.2">
      <c r="B29" s="1">
        <v>44409</v>
      </c>
      <c r="C29">
        <f>+'Squad-contributors'!H37</f>
        <v>20900</v>
      </c>
      <c r="D29">
        <f>+'Squad-contributors'!H14</f>
        <v>6820</v>
      </c>
      <c r="E29">
        <f>+'Squad-contributors'!H57</f>
        <v>16181.800000000001</v>
      </c>
      <c r="F29">
        <f>+'Squad-contributors'!H77</f>
        <v>8127.55</v>
      </c>
      <c r="G29">
        <f>+'Squad-contributors'!H97</f>
        <v>16173.1</v>
      </c>
      <c r="H29">
        <f>+'Squad-contributors'!H137</f>
        <v>9522.5</v>
      </c>
      <c r="I29">
        <f>+'Squad-contributors'!H177</f>
        <v>28817.8</v>
      </c>
      <c r="J29">
        <f>+'Squad-contributors'!H157</f>
        <v>6627.15</v>
      </c>
      <c r="K29">
        <f>+'Squad-contributors'!H237</f>
        <v>800</v>
      </c>
      <c r="L29">
        <f>+'Squad-contributors'!H117</f>
        <v>3811</v>
      </c>
      <c r="M29">
        <f>+'Squad-contributors'!H217</f>
        <v>3438.1</v>
      </c>
      <c r="N29">
        <f>+'Squad-contributors'!H197</f>
        <v>13205</v>
      </c>
      <c r="O29">
        <f t="shared" si="17"/>
        <v>134424</v>
      </c>
      <c r="P29">
        <f>+O29-'No squad'!B10</f>
        <v>0</v>
      </c>
    </row>
    <row r="30" spans="1:16" x14ac:dyDescent="0.2">
      <c r="B30" s="1">
        <v>44440</v>
      </c>
      <c r="C30">
        <f>+'Squad-contributors'!H38</f>
        <v>40678</v>
      </c>
      <c r="D30">
        <f>+'Squad-contributors'!H15</f>
        <v>5420</v>
      </c>
      <c r="E30">
        <f>+'Squad-contributors'!H58</f>
        <v>25126</v>
      </c>
      <c r="F30">
        <f>+'Squad-contributors'!H78</f>
        <v>8880</v>
      </c>
      <c r="G30">
        <f>+'Squad-contributors'!H98</f>
        <v>20848</v>
      </c>
      <c r="H30">
        <f>+'Squad-contributors'!H138</f>
        <v>12978</v>
      </c>
      <c r="I30">
        <f>+'Squad-contributors'!H178</f>
        <v>15710</v>
      </c>
      <c r="J30">
        <f>+'Squad-contributors'!H158</f>
        <v>760</v>
      </c>
      <c r="K30">
        <f>+'Squad-contributors'!H238</f>
        <v>1600</v>
      </c>
      <c r="L30">
        <f>+'Squad-contributors'!H118</f>
        <v>5220</v>
      </c>
      <c r="M30">
        <f>+'Squad-contributors'!H218</f>
        <v>4800</v>
      </c>
      <c r="N30">
        <f>+'Squad-contributors'!H198</f>
        <v>14210</v>
      </c>
      <c r="O30">
        <f t="shared" si="17"/>
        <v>156230</v>
      </c>
      <c r="P30">
        <f>+O30-'No squad'!B11</f>
        <v>0</v>
      </c>
    </row>
    <row r="31" spans="1:16" x14ac:dyDescent="0.2">
      <c r="B31" s="1">
        <v>44470</v>
      </c>
      <c r="C31">
        <f>+'Squad-contributors'!H39</f>
        <v>19602</v>
      </c>
      <c r="D31">
        <f>+'Squad-contributors'!H16</f>
        <v>19180</v>
      </c>
      <c r="E31">
        <f>+'Squad-contributors'!H59</f>
        <v>27610</v>
      </c>
      <c r="F31">
        <f>+'Squad-contributors'!H79</f>
        <v>8880</v>
      </c>
      <c r="G31">
        <f>+'Squad-contributors'!H99</f>
        <v>15940</v>
      </c>
      <c r="H31">
        <f>+'Squad-contributors'!H139</f>
        <v>11580</v>
      </c>
      <c r="I31">
        <f>+'Squad-contributors'!H179</f>
        <v>1610</v>
      </c>
      <c r="J31">
        <f>+'Squad-contributors'!H159</f>
        <v>760</v>
      </c>
      <c r="K31">
        <f>+'Squad-contributors'!H239</f>
        <v>8158</v>
      </c>
      <c r="L31">
        <f>+'Squad-contributors'!H119</f>
        <v>4720</v>
      </c>
      <c r="M31">
        <f>+'Squad-contributors'!H219</f>
        <v>3120</v>
      </c>
      <c r="N31">
        <f>+'Squad-contributors'!H199</f>
        <v>0</v>
      </c>
      <c r="O31">
        <f t="shared" si="17"/>
        <v>121160</v>
      </c>
      <c r="P31">
        <f>+O31-'No squad'!B12</f>
        <v>0</v>
      </c>
    </row>
    <row r="32" spans="1:16" x14ac:dyDescent="0.2">
      <c r="B32" s="1">
        <v>44501</v>
      </c>
      <c r="C32">
        <f>+'Squad-contributors'!H40</f>
        <v>23152</v>
      </c>
      <c r="D32">
        <f>+'Squad-contributors'!H17</f>
        <v>26340</v>
      </c>
      <c r="E32">
        <f>+'Squad-contributors'!H60</f>
        <v>19730</v>
      </c>
      <c r="F32">
        <f>+'Squad-contributors'!H80</f>
        <v>9060</v>
      </c>
      <c r="G32">
        <f>+'Squad-contributors'!H100</f>
        <v>16470</v>
      </c>
      <c r="H32">
        <f>+'Squad-contributors'!H140</f>
        <v>11580</v>
      </c>
      <c r="I32">
        <f>+'Squad-contributors'!H180</f>
        <v>1610</v>
      </c>
      <c r="J32">
        <f>+'Squad-contributors'!H160</f>
        <v>850</v>
      </c>
      <c r="K32">
        <f>+'Squad-contributors'!H240</f>
        <v>8158</v>
      </c>
      <c r="L32">
        <f>+'Squad-contributors'!H120</f>
        <v>4720</v>
      </c>
      <c r="M32">
        <f>+'Squad-contributors'!H220</f>
        <v>3040</v>
      </c>
      <c r="N32">
        <f>+'Squad-contributors'!H200</f>
        <v>0</v>
      </c>
      <c r="O32">
        <f t="shared" si="17"/>
        <v>124710</v>
      </c>
      <c r="P32">
        <f>+O32-'No squad'!B13</f>
        <v>0</v>
      </c>
    </row>
    <row r="33" spans="1:29" x14ac:dyDescent="0.2">
      <c r="B33" s="1">
        <v>44531</v>
      </c>
      <c r="C33">
        <f>+'Squad-contributors'!H41</f>
        <v>31041</v>
      </c>
      <c r="D33">
        <f>+'Squad-contributors'!H18</f>
        <v>22370</v>
      </c>
      <c r="E33">
        <f>+'Squad-contributors'!H61</f>
        <v>18800</v>
      </c>
      <c r="F33">
        <f>+'Squad-contributors'!H81</f>
        <v>9060</v>
      </c>
      <c r="G33">
        <f>+'Squad-contributors'!H101</f>
        <v>11074</v>
      </c>
      <c r="H33">
        <f>+'Squad-contributors'!H141</f>
        <v>10180</v>
      </c>
      <c r="I33">
        <f>+'Squad-contributors'!H181</f>
        <v>0</v>
      </c>
      <c r="J33">
        <f>+'Squad-contributors'!H161</f>
        <v>3897.5</v>
      </c>
      <c r="K33">
        <f>+'Squad-contributors'!H241</f>
        <v>3047.5</v>
      </c>
      <c r="L33">
        <f>+'Squad-contributors'!H121</f>
        <v>4000</v>
      </c>
      <c r="M33">
        <f>+'Squad-contributors'!H221</f>
        <v>640</v>
      </c>
      <c r="N33">
        <f>+'Squad-contributors'!H201</f>
        <v>0</v>
      </c>
      <c r="O33">
        <f t="shared" si="17"/>
        <v>114110</v>
      </c>
      <c r="P33">
        <f>+O33-'No squad'!B14</f>
        <v>0</v>
      </c>
    </row>
    <row r="34" spans="1:29" x14ac:dyDescent="0.2">
      <c r="B34" s="1">
        <v>44562</v>
      </c>
      <c r="C34">
        <f>+'Squad-contributors'!H42</f>
        <v>29298.16</v>
      </c>
      <c r="D34">
        <f>+'Squad-contributors'!H19</f>
        <v>26423</v>
      </c>
      <c r="E34">
        <f>+'Squad-contributors'!H62</f>
        <v>23363</v>
      </c>
      <c r="F34">
        <f>+'Squad-contributors'!H82</f>
        <v>9355</v>
      </c>
      <c r="G34">
        <f>+'Squad-contributors'!H102</f>
        <v>14512.2</v>
      </c>
      <c r="H34">
        <f>+'Squad-contributors'!H142</f>
        <v>11347</v>
      </c>
      <c r="I34">
        <f>+'Squad-contributors'!H182</f>
        <v>0</v>
      </c>
      <c r="J34">
        <f>+'Squad-contributors'!H162</f>
        <v>1755</v>
      </c>
      <c r="K34">
        <f>+'Squad-contributors'!H242</f>
        <v>4386.3599999999997</v>
      </c>
      <c r="L34">
        <f>+'Squad-contributors'!H122</f>
        <v>4290</v>
      </c>
      <c r="M34">
        <f>+'Squad-contributors'!H222</f>
        <v>810</v>
      </c>
      <c r="N34">
        <f>+'Squad-contributors'!H202</f>
        <v>0</v>
      </c>
      <c r="O34">
        <f t="shared" si="17"/>
        <v>125539.72</v>
      </c>
      <c r="P34">
        <f>+O34-'No squad'!B15</f>
        <v>0</v>
      </c>
    </row>
    <row r="35" spans="1:29" x14ac:dyDescent="0.2">
      <c r="B35" s="1">
        <v>44593</v>
      </c>
      <c r="C35">
        <f>+'Squad-contributors'!H43</f>
        <v>34358.311999999998</v>
      </c>
      <c r="D35">
        <f>+'Squad-contributors'!H20</f>
        <v>24693.328000000001</v>
      </c>
      <c r="E35">
        <f>+'Squad-contributors'!H63</f>
        <v>20005</v>
      </c>
      <c r="F35">
        <f>+'Squad-contributors'!H83</f>
        <v>9760</v>
      </c>
      <c r="G35">
        <f>+'Squad-contributors'!H103</f>
        <v>14770</v>
      </c>
      <c r="H35">
        <f>+'Squad-contributors'!H143</f>
        <v>11610</v>
      </c>
      <c r="I35">
        <f>+'Squad-contributors'!H183</f>
        <v>0</v>
      </c>
      <c r="J35">
        <f>+'Squad-contributors'!H163</f>
        <v>855</v>
      </c>
      <c r="K35">
        <f>+'Squad-contributors'!H243</f>
        <v>0</v>
      </c>
      <c r="L35">
        <f>+'Squad-contributors'!H123</f>
        <v>4500</v>
      </c>
      <c r="M35">
        <f>+'Squad-contributors'!H223</f>
        <v>1215</v>
      </c>
      <c r="N35">
        <f>+'Squad-contributors'!H203</f>
        <v>0</v>
      </c>
      <c r="O35">
        <f t="shared" si="17"/>
        <v>121766.64</v>
      </c>
      <c r="P35">
        <f>+O35-'No squad'!B16</f>
        <v>0</v>
      </c>
    </row>
    <row r="36" spans="1:29" x14ac:dyDescent="0.2">
      <c r="B36" s="1">
        <v>44621</v>
      </c>
      <c r="C36">
        <f>+'Squad-contributors'!H44</f>
        <v>29280</v>
      </c>
      <c r="D36">
        <f>+'Squad-contributors'!H21</f>
        <v>34420</v>
      </c>
      <c r="E36">
        <f>+'Squad-contributors'!H64</f>
        <v>19590</v>
      </c>
      <c r="F36">
        <f>+'Squad-contributors'!H84</f>
        <v>9920</v>
      </c>
      <c r="G36">
        <f>+'Squad-contributors'!H104</f>
        <v>15010</v>
      </c>
      <c r="H36">
        <f>+'Squad-contributors'!H144</f>
        <v>11860</v>
      </c>
      <c r="I36">
        <f>+'Squad-contributors'!H184</f>
        <v>0</v>
      </c>
      <c r="J36">
        <f>+'Squad-contributors'!H164</f>
        <v>960</v>
      </c>
      <c r="K36">
        <f>+'Squad-contributors'!H244</f>
        <v>0</v>
      </c>
      <c r="L36">
        <f>+'Squad-contributors'!H124</f>
        <v>4500</v>
      </c>
      <c r="M36">
        <f>+'Squad-contributors'!H224</f>
        <v>1080</v>
      </c>
      <c r="N36">
        <f>+'Squad-contributors'!H204</f>
        <v>0</v>
      </c>
      <c r="O36">
        <f t="shared" si="17"/>
        <v>126620</v>
      </c>
      <c r="P36">
        <f>+O36-'No squad'!B17</f>
        <v>0</v>
      </c>
    </row>
    <row r="37" spans="1:29" x14ac:dyDescent="0.2">
      <c r="B37" s="1">
        <v>44652</v>
      </c>
      <c r="C37">
        <f>+'Squad-contributors'!H45</f>
        <v>38205</v>
      </c>
      <c r="D37">
        <f>+'Squad-contributors'!H22</f>
        <v>30450</v>
      </c>
      <c r="E37">
        <f>+'Squad-contributors'!H65</f>
        <v>28168</v>
      </c>
      <c r="F37">
        <f>+'Squad-contributors'!H85</f>
        <v>16060</v>
      </c>
      <c r="G37">
        <f>+'Squad-contributors'!H105</f>
        <v>14952</v>
      </c>
      <c r="H37">
        <f>+'Squad-contributors'!H145</f>
        <v>11360</v>
      </c>
      <c r="I37">
        <f>+'Squad-contributors'!H185</f>
        <v>0</v>
      </c>
      <c r="J37">
        <f>+'Squad-contributors'!H165</f>
        <v>1005</v>
      </c>
      <c r="K37">
        <f>+'Squad-contributors'!H245</f>
        <v>0</v>
      </c>
      <c r="L37">
        <f>+'Squad-contributors'!H125</f>
        <v>4500</v>
      </c>
      <c r="M37">
        <f>+'Squad-contributors'!H225</f>
        <v>1215</v>
      </c>
      <c r="N37">
        <f>+'Squad-contributors'!H205</f>
        <v>0</v>
      </c>
      <c r="O37">
        <f t="shared" si="17"/>
        <v>145915</v>
      </c>
      <c r="P37">
        <f>+O37-'No squad'!B18</f>
        <v>0</v>
      </c>
      <c r="R37" t="s">
        <v>1444</v>
      </c>
    </row>
    <row r="38" spans="1:29" x14ac:dyDescent="0.2">
      <c r="B38" s="1">
        <v>44682</v>
      </c>
      <c r="C38">
        <f>+'Squad-contributors'!H46</f>
        <v>28942.5</v>
      </c>
      <c r="D38">
        <f>+'Squad-contributors'!H23</f>
        <v>35900</v>
      </c>
      <c r="E38">
        <f>+'Squad-contributors'!H66</f>
        <v>19710</v>
      </c>
      <c r="F38">
        <f>+'Squad-contributors'!H86</f>
        <v>10460</v>
      </c>
      <c r="G38">
        <f>+'Squad-contributors'!H106</f>
        <v>10017.5</v>
      </c>
      <c r="H38">
        <f>+'Squad-contributors'!H146</f>
        <v>11050</v>
      </c>
      <c r="I38">
        <f>+'Squad-contributors'!H186</f>
        <v>0</v>
      </c>
      <c r="J38">
        <f>+'Squad-contributors'!H166</f>
        <v>1005</v>
      </c>
      <c r="K38">
        <f>+'Squad-contributors'!H246</f>
        <v>0</v>
      </c>
      <c r="L38">
        <f>+'Squad-contributors'!H126</f>
        <v>4500</v>
      </c>
      <c r="M38">
        <f>+'Squad-contributors'!H226</f>
        <v>1215</v>
      </c>
      <c r="N38">
        <f>+'Squad-contributors'!H206</f>
        <v>0</v>
      </c>
      <c r="O38">
        <f t="shared" si="17"/>
        <v>122800</v>
      </c>
      <c r="P38">
        <f>+O38-'No squad'!B19</f>
        <v>0</v>
      </c>
    </row>
    <row r="39" spans="1:29" x14ac:dyDescent="0.2">
      <c r="B39" s="1">
        <v>44713</v>
      </c>
      <c r="Q39" t="s">
        <v>1445</v>
      </c>
      <c r="R39" t="s">
        <v>56</v>
      </c>
      <c r="S39" t="s">
        <v>401</v>
      </c>
      <c r="T39" t="s">
        <v>926</v>
      </c>
      <c r="U39" t="s">
        <v>1369</v>
      </c>
      <c r="V39" t="s">
        <v>61</v>
      </c>
      <c r="W39" t="s">
        <v>1252</v>
      </c>
      <c r="X39" t="s">
        <v>144</v>
      </c>
      <c r="Y39" t="s">
        <v>98</v>
      </c>
      <c r="Z39" t="s">
        <v>325</v>
      </c>
      <c r="AA39" t="s">
        <v>208</v>
      </c>
      <c r="AB39" t="s">
        <v>50</v>
      </c>
      <c r="AC39" t="s">
        <v>31</v>
      </c>
    </row>
    <row r="40" spans="1:29" x14ac:dyDescent="0.2">
      <c r="B40" s="1">
        <v>44743</v>
      </c>
      <c r="R40" s="26">
        <f>AVERAGE(C12:C17)</f>
        <v>75007.998666666666</v>
      </c>
      <c r="S40" s="26">
        <f t="shared" ref="S40:AC40" si="18">AVERAGE(D12:D17)</f>
        <v>62599.887999999999</v>
      </c>
      <c r="T40" s="26">
        <f t="shared" si="18"/>
        <v>50469</v>
      </c>
      <c r="U40" s="26">
        <f t="shared" si="18"/>
        <v>15566.666666666666</v>
      </c>
      <c r="V40" s="26">
        <f t="shared" si="18"/>
        <v>28744.300333180505</v>
      </c>
      <c r="W40" s="26">
        <f t="shared" si="18"/>
        <v>18377.666666666668</v>
      </c>
      <c r="X40" s="26">
        <f t="shared" si="18"/>
        <v>0</v>
      </c>
      <c r="Y40" s="26">
        <f t="shared" si="18"/>
        <v>3833.75</v>
      </c>
      <c r="Z40" s="26">
        <f t="shared" si="18"/>
        <v>1238.9766666666667</v>
      </c>
      <c r="AA40" s="26">
        <f t="shared" si="18"/>
        <v>5838.3383333333331</v>
      </c>
      <c r="AB40" s="26">
        <f t="shared" si="18"/>
        <v>1029.1666666666667</v>
      </c>
      <c r="AC40" s="26">
        <f t="shared" si="18"/>
        <v>0</v>
      </c>
    </row>
    <row r="41" spans="1:29" x14ac:dyDescent="0.2">
      <c r="Q41" t="s">
        <v>401</v>
      </c>
    </row>
    <row r="42" spans="1:29" x14ac:dyDescent="0.2">
      <c r="G42" t="s">
        <v>1433</v>
      </c>
      <c r="Q42" t="s">
        <v>1446</v>
      </c>
      <c r="R42" t="s">
        <v>56</v>
      </c>
      <c r="S42" t="s">
        <v>401</v>
      </c>
      <c r="T42" t="s">
        <v>926</v>
      </c>
      <c r="U42" t="s">
        <v>1369</v>
      </c>
      <c r="V42" t="s">
        <v>61</v>
      </c>
      <c r="W42" t="s">
        <v>1252</v>
      </c>
      <c r="X42" t="s">
        <v>144</v>
      </c>
      <c r="Y42" t="s">
        <v>98</v>
      </c>
      <c r="Z42" t="s">
        <v>325</v>
      </c>
      <c r="AA42" t="s">
        <v>208</v>
      </c>
      <c r="AB42" t="s">
        <v>50</v>
      </c>
      <c r="AC42" t="s">
        <v>31</v>
      </c>
    </row>
    <row r="43" spans="1:29" x14ac:dyDescent="0.2">
      <c r="G43" t="s">
        <v>1434</v>
      </c>
      <c r="R43" s="26">
        <f t="shared" ref="R43:AC43" si="19">AVERAGE(C6:C11)</f>
        <v>58873.368443082953</v>
      </c>
      <c r="S43" s="26">
        <f t="shared" si="19"/>
        <v>13048.333333333334</v>
      </c>
      <c r="T43" s="26">
        <f t="shared" si="19"/>
        <v>35485.966666666667</v>
      </c>
      <c r="U43" s="26">
        <f t="shared" si="19"/>
        <v>9589.0916666666672</v>
      </c>
      <c r="V43" s="26">
        <f t="shared" si="19"/>
        <v>39888.681335906826</v>
      </c>
      <c r="W43" s="26">
        <f t="shared" si="19"/>
        <v>19692.516283716952</v>
      </c>
      <c r="X43" s="26">
        <f t="shared" si="19"/>
        <v>24968.0619047619</v>
      </c>
      <c r="Y43" s="26">
        <f t="shared" si="19"/>
        <v>3665.7750000000001</v>
      </c>
      <c r="Z43" s="26">
        <f t="shared" si="19"/>
        <v>3719.3333333333335</v>
      </c>
      <c r="AA43" s="26">
        <f t="shared" si="19"/>
        <v>4228.416666666667</v>
      </c>
      <c r="AB43" s="26">
        <f t="shared" si="19"/>
        <v>3390.4333333333329</v>
      </c>
      <c r="AC43" s="26">
        <f t="shared" si="19"/>
        <v>12440.833333333334</v>
      </c>
    </row>
    <row r="45" spans="1:29" x14ac:dyDescent="0.2">
      <c r="Q45" s="32" t="s">
        <v>1471</v>
      </c>
      <c r="S45" t="s">
        <v>1469</v>
      </c>
      <c r="T45" t="s">
        <v>1446</v>
      </c>
    </row>
    <row r="46" spans="1:29" x14ac:dyDescent="0.2">
      <c r="A46" t="s">
        <v>1345</v>
      </c>
      <c r="B46" t="s">
        <v>1432</v>
      </c>
      <c r="C46" t="s">
        <v>56</v>
      </c>
      <c r="D46" t="s">
        <v>401</v>
      </c>
      <c r="E46" t="s">
        <v>926</v>
      </c>
      <c r="F46" t="s">
        <v>1470</v>
      </c>
      <c r="G46" t="s">
        <v>61</v>
      </c>
      <c r="H46" t="s">
        <v>1252</v>
      </c>
      <c r="I46" t="s">
        <v>144</v>
      </c>
      <c r="J46" t="s">
        <v>98</v>
      </c>
      <c r="K46" t="s">
        <v>325</v>
      </c>
      <c r="L46" t="s">
        <v>208</v>
      </c>
      <c r="M46" t="s">
        <v>50</v>
      </c>
      <c r="N46" t="s">
        <v>31</v>
      </c>
      <c r="R46" t="s">
        <v>144</v>
      </c>
      <c r="S46" s="4">
        <v>0</v>
      </c>
      <c r="T46" s="4">
        <v>24968.0619047619</v>
      </c>
      <c r="U46" s="3">
        <f t="shared" ref="U46:U57" si="20">+(S46-T46)/T46</f>
        <v>-1</v>
      </c>
      <c r="V46" t="s">
        <v>56</v>
      </c>
      <c r="W46" s="4">
        <f>+V40</f>
        <v>28744.300333180505</v>
      </c>
      <c r="X46" s="4">
        <v>59923.368443082953</v>
      </c>
    </row>
    <row r="47" spans="1:29" x14ac:dyDescent="0.2">
      <c r="B47" s="1">
        <v>44228</v>
      </c>
      <c r="C47">
        <f>SUMIFS('Other expenses'!$I:$I,'Other expenses'!$C:$C,"&gt;="&amp;'Combined squads'!$B47,'Other expenses'!$C:$C,"&lt;"&amp;'Combined squads'!$B48,'Other expenses'!$F:$F,'Combined squads'!C$46)</f>
        <v>3000</v>
      </c>
      <c r="D47">
        <f>SUMIFS('Other expenses'!$I:$I,'Other expenses'!$C:$C,"&gt;="&amp;'Combined squads'!$B47,'Other expenses'!$C:$C,"&lt;"&amp;'Combined squads'!$B48,'Other expenses'!$F:$F,'Combined squads'!D$46)</f>
        <v>17400</v>
      </c>
      <c r="E47">
        <f>SUMIFS('Other expenses'!$I:$I,'Other expenses'!$C:$C,"&gt;="&amp;'Combined squads'!$B47,'Other expenses'!$C:$C,"&lt;"&amp;'Combined squads'!$B48,'Other expenses'!$F:$F,'Combined squads'!E$46)</f>
        <v>862.42845416965497</v>
      </c>
      <c r="F47">
        <f>SUMIFS('Other expenses'!$I:$I,'Other expenses'!$C:$C,"&gt;="&amp;'Combined squads'!$B47,'Other expenses'!$C:$C,"&lt;"&amp;'Combined squads'!$B48,'Other expenses'!$F:$F,'Combined squads'!F$46)</f>
        <v>0</v>
      </c>
      <c r="G47">
        <f>SUMIFS('Other expenses'!$I:$I,'Other expenses'!$C:$C,"&gt;="&amp;'Combined squads'!$B47,'Other expenses'!$C:$C,"&lt;"&amp;'Combined squads'!$B48,'Other expenses'!$F:$F,'Combined squads'!G$46)</f>
        <v>7500</v>
      </c>
      <c r="H47">
        <f>SUMIFS('Other expenses'!$I:$I,'Other expenses'!$C:$C,"&gt;="&amp;'Combined squads'!$B47,'Other expenses'!$C:$C,"&lt;"&amp;'Combined squads'!$B48,'Other expenses'!$F:$F,'Combined squads'!H$46)</f>
        <v>0</v>
      </c>
      <c r="I47">
        <f>SUMIFS('Other expenses'!$I:$I,'Other expenses'!$C:$C,"&gt;="&amp;'Combined squads'!$B47,'Other expenses'!$C:$C,"&lt;"&amp;'Combined squads'!$B48,'Other expenses'!$F:$F,'Combined squads'!I$46)</f>
        <v>11964.285714285714</v>
      </c>
      <c r="J47">
        <f>SUMIFS('Other expenses'!$I:$I,'Other expenses'!$C:$C,"&gt;="&amp;'Combined squads'!$B47,'Other expenses'!$C:$C,"&lt;"&amp;'Combined squads'!$B48,'Other expenses'!$F:$F,'Combined squads'!J$46)</f>
        <v>0</v>
      </c>
      <c r="K47">
        <f>SUMIFS('Other expenses'!$I:$I,'Other expenses'!$C:$C,"&gt;="&amp;'Combined squads'!$B47,'Other expenses'!$C:$C,"&lt;"&amp;'Combined squads'!$B48,'Other expenses'!$F:$F,'Combined squads'!K$46)</f>
        <v>0</v>
      </c>
      <c r="L47">
        <f>SUMIFS('Other expenses'!$I:$I,'Other expenses'!$C:$C,"&gt;="&amp;'Combined squads'!$B47,'Other expenses'!$C:$C,"&lt;"&amp;'Combined squads'!$B48,'Other expenses'!$F:$F,'Combined squads'!L$46)</f>
        <v>0</v>
      </c>
      <c r="M47">
        <f>SUMIFS('Other expenses'!$I:$I,'Other expenses'!$C:$C,"&gt;="&amp;'Combined squads'!$B47,'Other expenses'!$C:$C,"&lt;"&amp;'Combined squads'!$B48,'Other expenses'!$F:$F,'Combined squads'!M$46)</f>
        <v>0</v>
      </c>
      <c r="N47">
        <f>SUMIFS('Other expenses'!$I:$I,'Other expenses'!$C:$C,"&gt;="&amp;'Combined squads'!$B47,'Other expenses'!$C:$C,"&lt;"&amp;'Combined squads'!$B48,'Other expenses'!$F:$F,'Combined squads'!N$46)</f>
        <v>5460</v>
      </c>
      <c r="O47">
        <f t="shared" ref="O47:O64" si="21">SUM(C47:N47)</f>
        <v>46186.714168455364</v>
      </c>
      <c r="R47" t="s">
        <v>31</v>
      </c>
      <c r="S47" s="4">
        <v>0</v>
      </c>
      <c r="T47" s="4">
        <v>12440.833333333334</v>
      </c>
      <c r="U47" s="3">
        <f t="shared" si="20"/>
        <v>-1</v>
      </c>
      <c r="V47" t="s">
        <v>401</v>
      </c>
      <c r="W47" s="4">
        <f>+W40</f>
        <v>18377.666666666668</v>
      </c>
      <c r="X47" s="4">
        <v>13790</v>
      </c>
    </row>
    <row r="48" spans="1:29" x14ac:dyDescent="0.2">
      <c r="B48" s="1">
        <v>44256</v>
      </c>
      <c r="C48">
        <f>SUMIFS('Other expenses'!$I:$I,'Other expenses'!$C:$C,"&gt;="&amp;'Combined squads'!$B48,'Other expenses'!$C:$C,"&lt;"&amp;'Combined squads'!$B49,'Other expenses'!$F:$F,'Combined squads'!C$46)</f>
        <v>0</v>
      </c>
      <c r="D48">
        <f>SUMIFS('Other expenses'!$I:$I,'Other expenses'!$C:$C,"&gt;="&amp;'Combined squads'!$B48,'Other expenses'!$C:$C,"&lt;"&amp;'Combined squads'!$B49,'Other expenses'!$F:$F,'Combined squads'!D$46)</f>
        <v>0</v>
      </c>
      <c r="E48">
        <f>SUMIFS('Other expenses'!$I:$I,'Other expenses'!$C:$C,"&gt;="&amp;'Combined squads'!$B48,'Other expenses'!$C:$C,"&lt;"&amp;'Combined squads'!$B49,'Other expenses'!$F:$F,'Combined squads'!E$46)</f>
        <v>5000</v>
      </c>
      <c r="F48">
        <f>SUMIFS('Other expenses'!$I:$I,'Other expenses'!$C:$C,"&gt;="&amp;'Combined squads'!$B48,'Other expenses'!$C:$C,"&lt;"&amp;'Combined squads'!$B49,'Other expenses'!$F:$F,'Combined squads'!F$46)</f>
        <v>0</v>
      </c>
      <c r="G48">
        <f>SUMIFS('Other expenses'!$I:$I,'Other expenses'!$C:$C,"&gt;="&amp;'Combined squads'!$B48,'Other expenses'!$C:$C,"&lt;"&amp;'Combined squads'!$B49,'Other expenses'!$F:$F,'Combined squads'!G$46)</f>
        <v>8505.6666666666661</v>
      </c>
      <c r="H48">
        <f>SUMIFS('Other expenses'!$I:$I,'Other expenses'!$C:$C,"&gt;="&amp;'Combined squads'!$B48,'Other expenses'!$C:$C,"&lt;"&amp;'Combined squads'!$B49,'Other expenses'!$F:$F,'Combined squads'!H$46)</f>
        <v>0</v>
      </c>
      <c r="I48">
        <f>SUMIFS('Other expenses'!$I:$I,'Other expenses'!$C:$C,"&gt;="&amp;'Combined squads'!$B48,'Other expenses'!$C:$C,"&lt;"&amp;'Combined squads'!$B49,'Other expenses'!$F:$F,'Combined squads'!I$46)</f>
        <v>7164.2857142857147</v>
      </c>
      <c r="J48">
        <f>SUMIFS('Other expenses'!$I:$I,'Other expenses'!$C:$C,"&gt;="&amp;'Combined squads'!$B48,'Other expenses'!$C:$C,"&lt;"&amp;'Combined squads'!$B49,'Other expenses'!$F:$F,'Combined squads'!J$46)</f>
        <v>0</v>
      </c>
      <c r="K48">
        <f>SUMIFS('Other expenses'!$I:$I,'Other expenses'!$C:$C,"&gt;="&amp;'Combined squads'!$B48,'Other expenses'!$C:$C,"&lt;"&amp;'Combined squads'!$B49,'Other expenses'!$F:$F,'Combined squads'!K$46)</f>
        <v>0</v>
      </c>
      <c r="L48">
        <f>SUMIFS('Other expenses'!$I:$I,'Other expenses'!$C:$C,"&gt;="&amp;'Combined squads'!$B48,'Other expenses'!$C:$C,"&lt;"&amp;'Combined squads'!$B49,'Other expenses'!$F:$F,'Combined squads'!L$46)</f>
        <v>0</v>
      </c>
      <c r="M48">
        <f>SUMIFS('Other expenses'!$I:$I,'Other expenses'!$C:$C,"&gt;="&amp;'Combined squads'!$B48,'Other expenses'!$C:$C,"&lt;"&amp;'Combined squads'!$B49,'Other expenses'!$F:$F,'Combined squads'!M$46)</f>
        <v>0</v>
      </c>
      <c r="N48">
        <f>SUMIFS('Other expenses'!$I:$I,'Other expenses'!$C:$C,"&gt;="&amp;'Combined squads'!$B48,'Other expenses'!$C:$C,"&lt;"&amp;'Combined squads'!$B49,'Other expenses'!$F:$F,'Combined squads'!N$46)</f>
        <v>0</v>
      </c>
      <c r="O48">
        <f t="shared" si="21"/>
        <v>20669.952380952382</v>
      </c>
      <c r="R48" t="s">
        <v>50</v>
      </c>
      <c r="S48" s="4">
        <v>1029.1666666666667</v>
      </c>
      <c r="T48" s="4">
        <v>3390.4333333333329</v>
      </c>
      <c r="U48" s="3">
        <f t="shared" si="20"/>
        <v>-0.69644981467462375</v>
      </c>
      <c r="V48" t="s">
        <v>926</v>
      </c>
      <c r="W48" s="4">
        <f>+X40</f>
        <v>0</v>
      </c>
      <c r="X48" s="4">
        <v>35485.966666666667</v>
      </c>
    </row>
    <row r="49" spans="2:24" x14ac:dyDescent="0.2">
      <c r="B49" s="1">
        <v>44287</v>
      </c>
      <c r="C49">
        <f>SUMIFS('Other expenses'!$I:$I,'Other expenses'!$C:$C,"&gt;="&amp;'Combined squads'!$B49,'Other expenses'!$C:$C,"&lt;"&amp;'Combined squads'!$B50,'Other expenses'!$F:$F,'Combined squads'!C$46)</f>
        <v>9000</v>
      </c>
      <c r="D49">
        <f>SUMIFS('Other expenses'!$I:$I,'Other expenses'!$C:$C,"&gt;="&amp;'Combined squads'!$B49,'Other expenses'!$C:$C,"&lt;"&amp;'Combined squads'!$B50,'Other expenses'!$F:$F,'Combined squads'!D$46)</f>
        <v>14400</v>
      </c>
      <c r="E49">
        <f>SUMIFS('Other expenses'!$I:$I,'Other expenses'!$C:$C,"&gt;="&amp;'Combined squads'!$B49,'Other expenses'!$C:$C,"&lt;"&amp;'Combined squads'!$B50,'Other expenses'!$F:$F,'Combined squads'!E$46)</f>
        <v>0</v>
      </c>
      <c r="F49">
        <f>SUMIFS('Other expenses'!$I:$I,'Other expenses'!$C:$C,"&gt;="&amp;'Combined squads'!$B49,'Other expenses'!$C:$C,"&lt;"&amp;'Combined squads'!$B50,'Other expenses'!$F:$F,'Combined squads'!F$46)</f>
        <v>0</v>
      </c>
      <c r="G49">
        <f>SUMIFS('Other expenses'!$I:$I,'Other expenses'!$C:$C,"&gt;="&amp;'Combined squads'!$B49,'Other expenses'!$C:$C,"&lt;"&amp;'Combined squads'!$B50,'Other expenses'!$F:$F,'Combined squads'!G$46)</f>
        <v>4116.666666666667</v>
      </c>
      <c r="H49">
        <f>SUMIFS('Other expenses'!$I:$I,'Other expenses'!$C:$C,"&gt;="&amp;'Combined squads'!$B49,'Other expenses'!$C:$C,"&lt;"&amp;'Combined squads'!$B50,'Other expenses'!$F:$F,'Combined squads'!H$46)</f>
        <v>10000</v>
      </c>
      <c r="I49">
        <f>SUMIFS('Other expenses'!$I:$I,'Other expenses'!$C:$C,"&gt;="&amp;'Combined squads'!$B49,'Other expenses'!$C:$C,"&lt;"&amp;'Combined squads'!$B50,'Other expenses'!$F:$F,'Combined squads'!I$46)</f>
        <v>7164.2857142857147</v>
      </c>
      <c r="J49">
        <f>SUMIFS('Other expenses'!$I:$I,'Other expenses'!$C:$C,"&gt;="&amp;'Combined squads'!$B49,'Other expenses'!$C:$C,"&lt;"&amp;'Combined squads'!$B50,'Other expenses'!$F:$F,'Combined squads'!J$46)</f>
        <v>0</v>
      </c>
      <c r="K49">
        <f>SUMIFS('Other expenses'!$I:$I,'Other expenses'!$C:$C,"&gt;="&amp;'Combined squads'!$B49,'Other expenses'!$C:$C,"&lt;"&amp;'Combined squads'!$B50,'Other expenses'!$F:$F,'Combined squads'!K$46)</f>
        <v>0</v>
      </c>
      <c r="L49">
        <f>SUMIFS('Other expenses'!$I:$I,'Other expenses'!$C:$C,"&gt;="&amp;'Combined squads'!$B49,'Other expenses'!$C:$C,"&lt;"&amp;'Combined squads'!$B50,'Other expenses'!$F:$F,'Combined squads'!L$46)</f>
        <v>0</v>
      </c>
      <c r="M49">
        <f>SUMIFS('Other expenses'!$I:$I,'Other expenses'!$C:$C,"&gt;="&amp;'Combined squads'!$B49,'Other expenses'!$C:$C,"&lt;"&amp;'Combined squads'!$B50,'Other expenses'!$F:$F,'Combined squads'!M$46)</f>
        <v>0</v>
      </c>
      <c r="N49">
        <f>SUMIFS('Other expenses'!$I:$I,'Other expenses'!$C:$C,"&gt;="&amp;'Combined squads'!$B49,'Other expenses'!$C:$C,"&lt;"&amp;'Combined squads'!$B50,'Other expenses'!$F:$F,'Combined squads'!N$46)</f>
        <v>5460</v>
      </c>
      <c r="O49">
        <f t="shared" si="21"/>
        <v>50140.952380952389</v>
      </c>
      <c r="R49" t="s">
        <v>325</v>
      </c>
      <c r="S49" s="4">
        <v>1238.9766666666667</v>
      </c>
      <c r="T49" s="4">
        <v>3719.3333333333335</v>
      </c>
      <c r="U49" s="3">
        <f t="shared" si="20"/>
        <v>-0.6668820577164366</v>
      </c>
      <c r="V49" t="s">
        <v>1369</v>
      </c>
      <c r="W49" s="4">
        <f>+Y40</f>
        <v>3833.75</v>
      </c>
      <c r="X49" s="4">
        <v>9589.0916666666672</v>
      </c>
    </row>
    <row r="50" spans="2:24" x14ac:dyDescent="0.2">
      <c r="B50" s="1">
        <v>44317</v>
      </c>
      <c r="C50">
        <f>SUMIFS('Other expenses'!$I:$I,'Other expenses'!$C:$C,"&gt;="&amp;'Combined squads'!$B50,'Other expenses'!$C:$C,"&lt;"&amp;'Combined squads'!$B51,'Other expenses'!$F:$F,'Combined squads'!C$46)</f>
        <v>17600</v>
      </c>
      <c r="D50">
        <f>SUMIFS('Other expenses'!$I:$I,'Other expenses'!$C:$C,"&gt;="&amp;'Combined squads'!$B50,'Other expenses'!$C:$C,"&lt;"&amp;'Combined squads'!$B51,'Other expenses'!$F:$F,'Combined squads'!D$46)</f>
        <v>0</v>
      </c>
      <c r="E50">
        <f>SUMIFS('Other expenses'!$I:$I,'Other expenses'!$C:$C,"&gt;="&amp;'Combined squads'!$B50,'Other expenses'!$C:$C,"&lt;"&amp;'Combined squads'!$B51,'Other expenses'!$F:$F,'Combined squads'!E$46)</f>
        <v>0</v>
      </c>
      <c r="F50">
        <f>SUMIFS('Other expenses'!$I:$I,'Other expenses'!$C:$C,"&gt;="&amp;'Combined squads'!$B50,'Other expenses'!$C:$C,"&lt;"&amp;'Combined squads'!$B51,'Other expenses'!$F:$F,'Combined squads'!F$46)</f>
        <v>0</v>
      </c>
      <c r="G50">
        <f>SUMIFS('Other expenses'!$I:$I,'Other expenses'!$C:$C,"&gt;="&amp;'Combined squads'!$B50,'Other expenses'!$C:$C,"&lt;"&amp;'Combined squads'!$B51,'Other expenses'!$F:$F,'Combined squads'!G$46)</f>
        <v>5916.666666666667</v>
      </c>
      <c r="H50">
        <f>SUMIFS('Other expenses'!$I:$I,'Other expenses'!$C:$C,"&gt;="&amp;'Combined squads'!$B50,'Other expenses'!$C:$C,"&lt;"&amp;'Combined squads'!$B51,'Other expenses'!$F:$F,'Combined squads'!H$46)</f>
        <v>0</v>
      </c>
      <c r="I50">
        <f>SUMIFS('Other expenses'!$I:$I,'Other expenses'!$C:$C,"&gt;="&amp;'Combined squads'!$B50,'Other expenses'!$C:$C,"&lt;"&amp;'Combined squads'!$B51,'Other expenses'!$F:$F,'Combined squads'!I$46)</f>
        <v>17164.285714285714</v>
      </c>
      <c r="J50">
        <f>SUMIFS('Other expenses'!$I:$I,'Other expenses'!$C:$C,"&gt;="&amp;'Combined squads'!$B50,'Other expenses'!$C:$C,"&lt;"&amp;'Combined squads'!$B51,'Other expenses'!$F:$F,'Combined squads'!J$46)</f>
        <v>1960</v>
      </c>
      <c r="K50">
        <f>SUMIFS('Other expenses'!$I:$I,'Other expenses'!$C:$C,"&gt;="&amp;'Combined squads'!$B50,'Other expenses'!$C:$C,"&lt;"&amp;'Combined squads'!$B51,'Other expenses'!$F:$F,'Combined squads'!K$46)</f>
        <v>0</v>
      </c>
      <c r="L50">
        <f>SUMIFS('Other expenses'!$I:$I,'Other expenses'!$C:$C,"&gt;="&amp;'Combined squads'!$B50,'Other expenses'!$C:$C,"&lt;"&amp;'Combined squads'!$B51,'Other expenses'!$F:$F,'Combined squads'!L$46)</f>
        <v>0</v>
      </c>
      <c r="M50">
        <f>SUMIFS('Other expenses'!$I:$I,'Other expenses'!$C:$C,"&gt;="&amp;'Combined squads'!$B50,'Other expenses'!$C:$C,"&lt;"&amp;'Combined squads'!$B51,'Other expenses'!$F:$F,'Combined squads'!M$46)</f>
        <v>0</v>
      </c>
      <c r="N50">
        <f>SUMIFS('Other expenses'!$I:$I,'Other expenses'!$C:$C,"&gt;="&amp;'Combined squads'!$B50,'Other expenses'!$C:$C,"&lt;"&amp;'Combined squads'!$B51,'Other expenses'!$F:$F,'Combined squads'!N$46)</f>
        <v>0</v>
      </c>
      <c r="O50">
        <f t="shared" si="21"/>
        <v>42640.952380952382</v>
      </c>
      <c r="R50" t="s">
        <v>1520</v>
      </c>
      <c r="S50" s="4">
        <v>3833.75</v>
      </c>
      <c r="T50" s="4">
        <v>3665.7750000000001</v>
      </c>
      <c r="U50" s="3">
        <f t="shared" si="20"/>
        <v>4.5822506836889855E-2</v>
      </c>
      <c r="V50" t="s">
        <v>61</v>
      </c>
      <c r="W50" s="4">
        <f>+Z40</f>
        <v>1238.9766666666667</v>
      </c>
      <c r="X50" s="4">
        <v>38224.681335906826</v>
      </c>
    </row>
    <row r="51" spans="2:24" x14ac:dyDescent="0.2">
      <c r="B51" s="1">
        <v>44348</v>
      </c>
      <c r="C51">
        <f>SUMIFS('Other expenses'!$I:$I,'Other expenses'!$C:$C,"&gt;="&amp;'Combined squads'!$B51,'Other expenses'!$C:$C,"&lt;"&amp;'Combined squads'!$B52,'Other expenses'!$F:$F,'Combined squads'!C$46)</f>
        <v>105338.05032194128</v>
      </c>
      <c r="D51">
        <f>SUMIFS('Other expenses'!$I:$I,'Other expenses'!$C:$C,"&gt;="&amp;'Combined squads'!$B51,'Other expenses'!$C:$C,"&lt;"&amp;'Combined squads'!$B52,'Other expenses'!$F:$F,'Combined squads'!D$46)</f>
        <v>10830</v>
      </c>
      <c r="E51">
        <f>SUMIFS('Other expenses'!$I:$I,'Other expenses'!$C:$C,"&gt;="&amp;'Combined squads'!$B51,'Other expenses'!$C:$C,"&lt;"&amp;'Combined squads'!$B52,'Other expenses'!$F:$F,'Combined squads'!E$46)</f>
        <v>0</v>
      </c>
      <c r="F51">
        <f>SUMIFS('Other expenses'!$I:$I,'Other expenses'!$C:$C,"&gt;="&amp;'Combined squads'!$B51,'Other expenses'!$C:$C,"&lt;"&amp;'Combined squads'!$B52,'Other expenses'!$F:$F,'Combined squads'!F$46)</f>
        <v>0</v>
      </c>
      <c r="G51">
        <f>SUMIFS('Other expenses'!$I:$I,'Other expenses'!$C:$C,"&gt;="&amp;'Combined squads'!$B51,'Other expenses'!$C:$C,"&lt;"&amp;'Combined squads'!$B52,'Other expenses'!$F:$F,'Combined squads'!G$46)</f>
        <v>75996</v>
      </c>
      <c r="H51">
        <f>SUMIFS('Other expenses'!$I:$I,'Other expenses'!$C:$C,"&gt;="&amp;'Combined squads'!$B51,'Other expenses'!$C:$C,"&lt;"&amp;'Combined squads'!$B52,'Other expenses'!$F:$F,'Combined squads'!H$46)</f>
        <v>0</v>
      </c>
      <c r="I51">
        <f>SUMIFS('Other expenses'!$I:$I,'Other expenses'!$C:$C,"&gt;="&amp;'Combined squads'!$B51,'Other expenses'!$C:$C,"&lt;"&amp;'Combined squads'!$B52,'Other expenses'!$F:$F,'Combined squads'!I$46)</f>
        <v>14190.285714285714</v>
      </c>
      <c r="J51">
        <f>SUMIFS('Other expenses'!$I:$I,'Other expenses'!$C:$C,"&gt;="&amp;'Combined squads'!$B51,'Other expenses'!$C:$C,"&lt;"&amp;'Combined squads'!$B52,'Other expenses'!$F:$F,'Combined squads'!J$46)</f>
        <v>0</v>
      </c>
      <c r="K51">
        <f>SUMIFS('Other expenses'!$I:$I,'Other expenses'!$C:$C,"&gt;="&amp;'Combined squads'!$B51,'Other expenses'!$C:$C,"&lt;"&amp;'Combined squads'!$B52,'Other expenses'!$F:$F,'Combined squads'!K$46)</f>
        <v>3600</v>
      </c>
      <c r="L51">
        <f>SUMIFS('Other expenses'!$I:$I,'Other expenses'!$C:$C,"&gt;="&amp;'Combined squads'!$B51,'Other expenses'!$C:$C,"&lt;"&amp;'Combined squads'!$B52,'Other expenses'!$F:$F,'Combined squads'!L$46)</f>
        <v>0</v>
      </c>
      <c r="M51">
        <f>SUMIFS('Other expenses'!$I:$I,'Other expenses'!$C:$C,"&gt;="&amp;'Combined squads'!$B51,'Other expenses'!$C:$C,"&lt;"&amp;'Combined squads'!$B52,'Other expenses'!$F:$F,'Combined squads'!M$46)</f>
        <v>0</v>
      </c>
      <c r="N51">
        <f>SUMIFS('Other expenses'!$I:$I,'Other expenses'!$C:$C,"&gt;="&amp;'Combined squads'!$B51,'Other expenses'!$C:$C,"&lt;"&amp;'Combined squads'!$B52,'Other expenses'!$F:$F,'Combined squads'!N$46)</f>
        <v>1805</v>
      </c>
      <c r="O51">
        <f t="shared" si="21"/>
        <v>211759.33603622697</v>
      </c>
      <c r="R51" t="s">
        <v>208</v>
      </c>
      <c r="S51" s="4">
        <v>5838.3383333333331</v>
      </c>
      <c r="T51" s="4">
        <v>4228.416666666667</v>
      </c>
      <c r="U51" s="3">
        <f t="shared" si="20"/>
        <v>0.3807386531601662</v>
      </c>
      <c r="V51" t="s">
        <v>1252</v>
      </c>
      <c r="W51" s="4">
        <f>+AA40</f>
        <v>5838.3383333333331</v>
      </c>
      <c r="X51" s="4">
        <v>19692.516283716952</v>
      </c>
    </row>
    <row r="52" spans="2:24" x14ac:dyDescent="0.2">
      <c r="B52" s="1">
        <v>44378</v>
      </c>
      <c r="C52">
        <f>SUMIFS('Other expenses'!$I:$I,'Other expenses'!$C:$C,"&gt;="&amp;'Combined squads'!$B52,'Other expenses'!$C:$C,"&lt;"&amp;'Combined squads'!$B53,'Other expenses'!$F:$F,'Combined squads'!C$46)</f>
        <v>24693</v>
      </c>
      <c r="D52">
        <f>SUMIFS('Other expenses'!$I:$I,'Other expenses'!$C:$C,"&gt;="&amp;'Combined squads'!$B52,'Other expenses'!$C:$C,"&lt;"&amp;'Combined squads'!$B53,'Other expenses'!$F:$F,'Combined squads'!D$46)</f>
        <v>0</v>
      </c>
      <c r="E52">
        <f>SUMIFS('Other expenses'!$I:$I,'Other expenses'!$C:$C,"&gt;="&amp;'Combined squads'!$B52,'Other expenses'!$C:$C,"&lt;"&amp;'Combined squads'!$B53,'Other expenses'!$F:$F,'Combined squads'!E$46)</f>
        <v>27870</v>
      </c>
      <c r="F52">
        <f>SUMIFS('Other expenses'!$I:$I,'Other expenses'!$C:$C,"&gt;="&amp;'Combined squads'!$B52,'Other expenses'!$C:$C,"&lt;"&amp;'Combined squads'!$B53,'Other expenses'!$F:$F,'Combined squads'!F$46)</f>
        <v>0</v>
      </c>
      <c r="G52">
        <f>SUMIFS('Other expenses'!$I:$I,'Other expenses'!$C:$C,"&gt;="&amp;'Combined squads'!$B52,'Other expenses'!$C:$C,"&lt;"&amp;'Combined squads'!$B53,'Other expenses'!$F:$F,'Combined squads'!G$46)</f>
        <v>1070</v>
      </c>
      <c r="H52">
        <f>SUMIFS('Other expenses'!$I:$I,'Other expenses'!$C:$C,"&gt;="&amp;'Combined squads'!$B52,'Other expenses'!$C:$C,"&lt;"&amp;'Combined squads'!$B53,'Other expenses'!$F:$F,'Combined squads'!H$46)</f>
        <v>0</v>
      </c>
      <c r="I52">
        <f>SUMIFS('Other expenses'!$I:$I,'Other expenses'!$C:$C,"&gt;="&amp;'Combined squads'!$B52,'Other expenses'!$C:$C,"&lt;"&amp;'Combined squads'!$B53,'Other expenses'!$F:$F,'Combined squads'!I$46)</f>
        <v>7164.2857142857147</v>
      </c>
      <c r="J52">
        <f>SUMIFS('Other expenses'!$I:$I,'Other expenses'!$C:$C,"&gt;="&amp;'Combined squads'!$B52,'Other expenses'!$C:$C,"&lt;"&amp;'Combined squads'!$B53,'Other expenses'!$F:$F,'Combined squads'!J$46)</f>
        <v>0</v>
      </c>
      <c r="K52">
        <f>SUMIFS('Other expenses'!$I:$I,'Other expenses'!$C:$C,"&gt;="&amp;'Combined squads'!$B52,'Other expenses'!$C:$C,"&lt;"&amp;'Combined squads'!$B53,'Other expenses'!$F:$F,'Combined squads'!K$46)</f>
        <v>0</v>
      </c>
      <c r="L52">
        <f>SUMIFS('Other expenses'!$I:$I,'Other expenses'!$C:$C,"&gt;="&amp;'Combined squads'!$B52,'Other expenses'!$C:$C,"&lt;"&amp;'Combined squads'!$B53,'Other expenses'!$F:$F,'Combined squads'!L$46)</f>
        <v>0</v>
      </c>
      <c r="M52">
        <f>SUMIFS('Other expenses'!$I:$I,'Other expenses'!$C:$C,"&gt;="&amp;'Combined squads'!$B52,'Other expenses'!$C:$C,"&lt;"&amp;'Combined squads'!$B53,'Other expenses'!$F:$F,'Combined squads'!M$46)</f>
        <v>0</v>
      </c>
      <c r="N52">
        <f>SUMIFS('Other expenses'!$I:$I,'Other expenses'!$C:$C,"&gt;="&amp;'Combined squads'!$B52,'Other expenses'!$C:$C,"&lt;"&amp;'Combined squads'!$B53,'Other expenses'!$F:$F,'Combined squads'!N$46)</f>
        <v>0</v>
      </c>
      <c r="O52">
        <f t="shared" si="21"/>
        <v>60797.285714285717</v>
      </c>
      <c r="R52" t="s">
        <v>1369</v>
      </c>
      <c r="S52" s="4">
        <v>15566.666666666666</v>
      </c>
      <c r="T52" s="4">
        <v>9589.0916666666672</v>
      </c>
      <c r="U52" s="3">
        <f t="shared" si="20"/>
        <v>0.62337239102417574</v>
      </c>
      <c r="V52" t="s">
        <v>144</v>
      </c>
      <c r="W52" s="4">
        <f>+AB40</f>
        <v>1029.1666666666667</v>
      </c>
      <c r="X52" s="4">
        <v>24968.0619047619</v>
      </c>
    </row>
    <row r="53" spans="2:24" x14ac:dyDescent="0.2">
      <c r="B53" s="1">
        <v>44409</v>
      </c>
      <c r="C53">
        <f>SUMIFS('Other expenses'!$I:$I,'Other expenses'!$C:$C,"&gt;="&amp;'Combined squads'!$B53,'Other expenses'!$C:$C,"&lt;"&amp;'Combined squads'!$B54,'Other expenses'!$F:$F,'Combined squads'!C$46)</f>
        <v>9710.1603365564515</v>
      </c>
      <c r="D53">
        <f>SUMIFS('Other expenses'!$I:$I,'Other expenses'!$C:$C,"&gt;="&amp;'Combined squads'!$B53,'Other expenses'!$C:$C,"&lt;"&amp;'Combined squads'!$B54,'Other expenses'!$F:$F,'Combined squads'!D$46)</f>
        <v>0</v>
      </c>
      <c r="E53">
        <f>SUMIFS('Other expenses'!$I:$I,'Other expenses'!$C:$C,"&gt;="&amp;'Combined squads'!$B53,'Other expenses'!$C:$C,"&lt;"&amp;'Combined squads'!$B54,'Other expenses'!$F:$F,'Combined squads'!E$46)</f>
        <v>24644</v>
      </c>
      <c r="F53">
        <f>SUMIFS('Other expenses'!$I:$I,'Other expenses'!$C:$C,"&gt;="&amp;'Combined squads'!$B53,'Other expenses'!$C:$C,"&lt;"&amp;'Combined squads'!$B54,'Other expenses'!$F:$F,'Combined squads'!F$46)</f>
        <v>4209</v>
      </c>
      <c r="G53">
        <f>SUMIFS('Other expenses'!$I:$I,'Other expenses'!$C:$C,"&gt;="&amp;'Combined squads'!$B53,'Other expenses'!$C:$C,"&lt;"&amp;'Combined squads'!$B54,'Other expenses'!$F:$F,'Combined squads'!G$46)</f>
        <v>579.33333333333337</v>
      </c>
      <c r="H53">
        <f>SUMIFS('Other expenses'!$I:$I,'Other expenses'!$C:$C,"&gt;="&amp;'Combined squads'!$B53,'Other expenses'!$C:$C,"&lt;"&amp;'Combined squads'!$B54,'Other expenses'!$F:$F,'Combined squads'!H$46)</f>
        <v>26250</v>
      </c>
      <c r="I53">
        <f>SUMIFS('Other expenses'!$I:$I,'Other expenses'!$C:$C,"&gt;="&amp;'Combined squads'!$B53,'Other expenses'!$C:$C,"&lt;"&amp;'Combined squads'!$B54,'Other expenses'!$F:$F,'Combined squads'!I$46)</f>
        <v>1250</v>
      </c>
      <c r="J53">
        <f>SUMIFS('Other expenses'!$I:$I,'Other expenses'!$C:$C,"&gt;="&amp;'Combined squads'!$B53,'Other expenses'!$C:$C,"&lt;"&amp;'Combined squads'!$B54,'Other expenses'!$F:$F,'Combined squads'!J$46)</f>
        <v>0</v>
      </c>
      <c r="K53">
        <f>SUMIFS('Other expenses'!$I:$I,'Other expenses'!$C:$C,"&gt;="&amp;'Combined squads'!$B53,'Other expenses'!$C:$C,"&lt;"&amp;'Combined squads'!$B54,'Other expenses'!$F:$F,'Combined squads'!K$46)</f>
        <v>0</v>
      </c>
      <c r="L53">
        <f>SUMIFS('Other expenses'!$I:$I,'Other expenses'!$C:$C,"&gt;="&amp;'Combined squads'!$B53,'Other expenses'!$C:$C,"&lt;"&amp;'Combined squads'!$B54,'Other expenses'!$F:$F,'Combined squads'!L$46)</f>
        <v>0</v>
      </c>
      <c r="M53">
        <f>SUMIFS('Other expenses'!$I:$I,'Other expenses'!$C:$C,"&gt;="&amp;'Combined squads'!$B53,'Other expenses'!$C:$C,"&lt;"&amp;'Combined squads'!$B54,'Other expenses'!$F:$F,'Combined squads'!M$46)</f>
        <v>0</v>
      </c>
      <c r="N53">
        <f>SUMIFS('Other expenses'!$I:$I,'Other expenses'!$C:$C,"&gt;="&amp;'Combined squads'!$B53,'Other expenses'!$C:$C,"&lt;"&amp;'Combined squads'!$B54,'Other expenses'!$F:$F,'Combined squads'!N$46)</f>
        <v>22850</v>
      </c>
      <c r="O53">
        <f t="shared" si="21"/>
        <v>89492.49366988978</v>
      </c>
      <c r="R53" t="s">
        <v>1252</v>
      </c>
      <c r="S53" s="4">
        <v>18377.666666666668</v>
      </c>
      <c r="T53" s="4">
        <v>19692.516283716952</v>
      </c>
      <c r="U53" s="3">
        <f t="shared" si="20"/>
        <v>-6.6768999863033598E-2</v>
      </c>
      <c r="V53" t="s">
        <v>98</v>
      </c>
      <c r="W53" s="4">
        <f>+AC40</f>
        <v>0</v>
      </c>
      <c r="X53" s="4">
        <v>3665.7750000000001</v>
      </c>
    </row>
    <row r="54" spans="2:24" x14ac:dyDescent="0.2">
      <c r="B54" s="1">
        <v>44440</v>
      </c>
      <c r="C54">
        <f>SUMIFS('Other expenses'!$I:$I,'Other expenses'!$C:$C,"&gt;="&amp;'Combined squads'!$B54,'Other expenses'!$C:$C,"&lt;"&amp;'Combined squads'!$B55,'Other expenses'!$F:$F,'Combined squads'!C$46)</f>
        <v>24191</v>
      </c>
      <c r="D54">
        <f>SUMIFS('Other expenses'!$I:$I,'Other expenses'!$C:$C,"&gt;="&amp;'Combined squads'!$B54,'Other expenses'!$C:$C,"&lt;"&amp;'Combined squads'!$B55,'Other expenses'!$F:$F,'Combined squads'!D$46)</f>
        <v>0</v>
      </c>
      <c r="E54">
        <f>SUMIFS('Other expenses'!$I:$I,'Other expenses'!$C:$C,"&gt;="&amp;'Combined squads'!$B54,'Other expenses'!$C:$C,"&lt;"&amp;'Combined squads'!$B55,'Other expenses'!$F:$F,'Combined squads'!E$46)</f>
        <v>18750</v>
      </c>
      <c r="F54">
        <f>SUMIFS('Other expenses'!$I:$I,'Other expenses'!$C:$C,"&gt;="&amp;'Combined squads'!$B54,'Other expenses'!$C:$C,"&lt;"&amp;'Combined squads'!$B55,'Other expenses'!$F:$F,'Combined squads'!F$46)</f>
        <v>0</v>
      </c>
      <c r="G54">
        <f>SUMIFS('Other expenses'!$I:$I,'Other expenses'!$C:$C,"&gt;="&amp;'Combined squads'!$B54,'Other expenses'!$C:$C,"&lt;"&amp;'Combined squads'!$B55,'Other expenses'!$F:$F,'Combined squads'!G$46)</f>
        <v>24497.791227033453</v>
      </c>
      <c r="H54">
        <f>SUMIFS('Other expenses'!$I:$I,'Other expenses'!$C:$C,"&gt;="&amp;'Combined squads'!$B54,'Other expenses'!$C:$C,"&lt;"&amp;'Combined squads'!$B55,'Other expenses'!$F:$F,'Combined squads'!H$46)</f>
        <v>19047.847702301715</v>
      </c>
      <c r="I54">
        <f>SUMIFS('Other expenses'!$I:$I,'Other expenses'!$C:$C,"&gt;="&amp;'Combined squads'!$B54,'Other expenses'!$C:$C,"&lt;"&amp;'Combined squads'!$B55,'Other expenses'!$F:$F,'Combined squads'!I$46)</f>
        <v>1656</v>
      </c>
      <c r="J54">
        <f>SUMIFS('Other expenses'!$I:$I,'Other expenses'!$C:$C,"&gt;="&amp;'Combined squads'!$B54,'Other expenses'!$C:$C,"&lt;"&amp;'Combined squads'!$B55,'Other expenses'!$F:$F,'Combined squads'!J$46)</f>
        <v>0</v>
      </c>
      <c r="K54">
        <f>SUMIFS('Other expenses'!$I:$I,'Other expenses'!$C:$C,"&gt;="&amp;'Combined squads'!$B54,'Other expenses'!$C:$C,"&lt;"&amp;'Combined squads'!$B55,'Other expenses'!$F:$F,'Combined squads'!K$46)</f>
        <v>0</v>
      </c>
      <c r="L54">
        <f>SUMIFS('Other expenses'!$I:$I,'Other expenses'!$C:$C,"&gt;="&amp;'Combined squads'!$B54,'Other expenses'!$C:$C,"&lt;"&amp;'Combined squads'!$B55,'Other expenses'!$F:$F,'Combined squads'!L$46)</f>
        <v>0</v>
      </c>
      <c r="M54">
        <f>SUMIFS('Other expenses'!$I:$I,'Other expenses'!$C:$C,"&gt;="&amp;'Combined squads'!$B54,'Other expenses'!$C:$C,"&lt;"&amp;'Combined squads'!$B55,'Other expenses'!$F:$F,'Combined squads'!M$46)</f>
        <v>0</v>
      </c>
      <c r="N54">
        <f>SUMIFS('Other expenses'!$I:$I,'Other expenses'!$C:$C,"&gt;="&amp;'Combined squads'!$B54,'Other expenses'!$C:$C,"&lt;"&amp;'Combined squads'!$B55,'Other expenses'!$F:$F,'Combined squads'!N$46)</f>
        <v>0</v>
      </c>
      <c r="O54">
        <f t="shared" si="21"/>
        <v>88142.638929335168</v>
      </c>
      <c r="R54" t="s">
        <v>61</v>
      </c>
      <c r="S54" s="4">
        <v>28744.300333180505</v>
      </c>
      <c r="T54" s="4">
        <v>39888.681335906826</v>
      </c>
      <c r="U54" s="3">
        <f t="shared" si="20"/>
        <v>-0.27938704989714508</v>
      </c>
      <c r="V54" t="s">
        <v>325</v>
      </c>
      <c r="W54" s="4">
        <f>+AD40</f>
        <v>0</v>
      </c>
      <c r="X54" s="4">
        <v>3719.3333333333335</v>
      </c>
    </row>
    <row r="55" spans="2:24" x14ac:dyDescent="0.2">
      <c r="B55" s="1">
        <v>44470</v>
      </c>
      <c r="C55">
        <f>SUMIFS('Other expenses'!$I:$I,'Other expenses'!$C:$C,"&gt;="&amp;'Combined squads'!$B55,'Other expenses'!$C:$C,"&lt;"&amp;'Combined squads'!$B56,'Other expenses'!$F:$F,'Combined squads'!C$46)</f>
        <v>22176</v>
      </c>
      <c r="D55">
        <f>SUMIFS('Other expenses'!$I:$I,'Other expenses'!$C:$C,"&gt;="&amp;'Combined squads'!$B55,'Other expenses'!$C:$C,"&lt;"&amp;'Combined squads'!$B56,'Other expenses'!$F:$F,'Combined squads'!D$46)</f>
        <v>0</v>
      </c>
      <c r="E55">
        <f>SUMIFS('Other expenses'!$I:$I,'Other expenses'!$C:$C,"&gt;="&amp;'Combined squads'!$B55,'Other expenses'!$C:$C,"&lt;"&amp;'Combined squads'!$B56,'Other expenses'!$F:$F,'Combined squads'!E$46)</f>
        <v>20748.5</v>
      </c>
      <c r="F55">
        <f>SUMIFS('Other expenses'!$I:$I,'Other expenses'!$C:$C,"&gt;="&amp;'Combined squads'!$B55,'Other expenses'!$C:$C,"&lt;"&amp;'Combined squads'!$B56,'Other expenses'!$F:$F,'Combined squads'!F$46)</f>
        <v>0</v>
      </c>
      <c r="G55">
        <f>SUMIFS('Other expenses'!$I:$I,'Other expenses'!$C:$C,"&gt;="&amp;'Combined squads'!$B55,'Other expenses'!$C:$C,"&lt;"&amp;'Combined squads'!$B56,'Other expenses'!$F:$F,'Combined squads'!G$46)</f>
        <v>22458.048727094221</v>
      </c>
      <c r="H55">
        <f>SUMIFS('Other expenses'!$I:$I,'Other expenses'!$C:$C,"&gt;="&amp;'Combined squads'!$B55,'Other expenses'!$C:$C,"&lt;"&amp;'Combined squads'!$B56,'Other expenses'!$F:$F,'Combined squads'!H$46)</f>
        <v>0</v>
      </c>
      <c r="I55">
        <f>SUMIFS('Other expenses'!$I:$I,'Other expenses'!$C:$C,"&gt;="&amp;'Combined squads'!$B55,'Other expenses'!$C:$C,"&lt;"&amp;'Combined squads'!$B56,'Other expenses'!$F:$F,'Combined squads'!I$46)</f>
        <v>0</v>
      </c>
      <c r="J55">
        <f>SUMIFS('Other expenses'!$I:$I,'Other expenses'!$C:$C,"&gt;="&amp;'Combined squads'!$B55,'Other expenses'!$C:$C,"&lt;"&amp;'Combined squads'!$B56,'Other expenses'!$F:$F,'Combined squads'!J$46)</f>
        <v>0</v>
      </c>
      <c r="K55">
        <f>SUMIFS('Other expenses'!$I:$I,'Other expenses'!$C:$C,"&gt;="&amp;'Combined squads'!$B55,'Other expenses'!$C:$C,"&lt;"&amp;'Combined squads'!$B56,'Other expenses'!$F:$F,'Combined squads'!K$46)</f>
        <v>0</v>
      </c>
      <c r="L55">
        <f>SUMIFS('Other expenses'!$I:$I,'Other expenses'!$C:$C,"&gt;="&amp;'Combined squads'!$B55,'Other expenses'!$C:$C,"&lt;"&amp;'Combined squads'!$B56,'Other expenses'!$F:$F,'Combined squads'!L$46)</f>
        <v>0</v>
      </c>
      <c r="M55">
        <f>SUMIFS('Other expenses'!$I:$I,'Other expenses'!$C:$C,"&gt;="&amp;'Combined squads'!$B55,'Other expenses'!$C:$C,"&lt;"&amp;'Combined squads'!$B56,'Other expenses'!$F:$F,'Combined squads'!M$46)</f>
        <v>0</v>
      </c>
      <c r="N55">
        <f>SUMIFS('Other expenses'!$I:$I,'Other expenses'!$C:$C,"&gt;="&amp;'Combined squads'!$B55,'Other expenses'!$C:$C,"&lt;"&amp;'Combined squads'!$B56,'Other expenses'!$F:$F,'Combined squads'!N$46)</f>
        <v>0</v>
      </c>
      <c r="O55">
        <f t="shared" si="21"/>
        <v>65382.548727094225</v>
      </c>
      <c r="R55" t="s">
        <v>926</v>
      </c>
      <c r="S55" s="4">
        <v>50469</v>
      </c>
      <c r="T55" s="4">
        <v>35485.966666666667</v>
      </c>
      <c r="U55" s="3">
        <f t="shared" si="20"/>
        <v>0.42222418439589732</v>
      </c>
      <c r="V55" t="s">
        <v>208</v>
      </c>
      <c r="W55" s="4">
        <f>+AE40</f>
        <v>0</v>
      </c>
      <c r="X55" s="4">
        <v>4228.416666666667</v>
      </c>
    </row>
    <row r="56" spans="2:24" x14ac:dyDescent="0.2">
      <c r="B56" s="1">
        <v>44501</v>
      </c>
      <c r="C56">
        <f>SUMIFS('Other expenses'!$I:$I,'Other expenses'!$C:$C,"&gt;="&amp;'Combined squads'!$B56,'Other expenses'!$C:$C,"&lt;"&amp;'Combined squads'!$B57,'Other expenses'!$F:$F,'Combined squads'!C$46)</f>
        <v>29551</v>
      </c>
      <c r="D56">
        <f>SUMIFS('Other expenses'!$I:$I,'Other expenses'!$C:$C,"&gt;="&amp;'Combined squads'!$B56,'Other expenses'!$C:$C,"&lt;"&amp;'Combined squads'!$B57,'Other expenses'!$F:$F,'Combined squads'!D$46)</f>
        <v>3300</v>
      </c>
      <c r="E56">
        <f>SUMIFS('Other expenses'!$I:$I,'Other expenses'!$C:$C,"&gt;="&amp;'Combined squads'!$B56,'Other expenses'!$C:$C,"&lt;"&amp;'Combined squads'!$B57,'Other expenses'!$F:$F,'Combined squads'!E$46)</f>
        <v>6766.25</v>
      </c>
      <c r="F56">
        <f>SUMIFS('Other expenses'!$I:$I,'Other expenses'!$C:$C,"&gt;="&amp;'Combined squads'!$B56,'Other expenses'!$C:$C,"&lt;"&amp;'Combined squads'!$B57,'Other expenses'!$F:$F,'Combined squads'!F$46)</f>
        <v>0</v>
      </c>
      <c r="G56">
        <f>SUMIFS('Other expenses'!$I:$I,'Other expenses'!$C:$C,"&gt;="&amp;'Combined squads'!$B56,'Other expenses'!$C:$C,"&lt;"&amp;'Combined squads'!$B57,'Other expenses'!$F:$F,'Combined squads'!G$46)</f>
        <v>13394.314727979945</v>
      </c>
      <c r="H56">
        <f>SUMIFS('Other expenses'!$I:$I,'Other expenses'!$C:$C,"&gt;="&amp;'Combined squads'!$B56,'Other expenses'!$C:$C,"&lt;"&amp;'Combined squads'!$B57,'Other expenses'!$F:$F,'Combined squads'!H$46)</f>
        <v>1325</v>
      </c>
      <c r="I56">
        <f>SUMIFS('Other expenses'!$I:$I,'Other expenses'!$C:$C,"&gt;="&amp;'Combined squads'!$B56,'Other expenses'!$C:$C,"&lt;"&amp;'Combined squads'!$B57,'Other expenses'!$F:$F,'Combined squads'!I$46)</f>
        <v>1000</v>
      </c>
      <c r="J56">
        <f>SUMIFS('Other expenses'!$I:$I,'Other expenses'!$C:$C,"&gt;="&amp;'Combined squads'!$B56,'Other expenses'!$C:$C,"&lt;"&amp;'Combined squads'!$B57,'Other expenses'!$F:$F,'Combined squads'!J$46)</f>
        <v>0</v>
      </c>
      <c r="K56">
        <f>SUMIFS('Other expenses'!$I:$I,'Other expenses'!$C:$C,"&gt;="&amp;'Combined squads'!$B56,'Other expenses'!$C:$C,"&lt;"&amp;'Combined squads'!$B57,'Other expenses'!$F:$F,'Combined squads'!K$46)</f>
        <v>0</v>
      </c>
      <c r="L56">
        <f>SUMIFS('Other expenses'!$I:$I,'Other expenses'!$C:$C,"&gt;="&amp;'Combined squads'!$B56,'Other expenses'!$C:$C,"&lt;"&amp;'Combined squads'!$B57,'Other expenses'!$F:$F,'Combined squads'!L$46)</f>
        <v>0</v>
      </c>
      <c r="M56">
        <f>SUMIFS('Other expenses'!$I:$I,'Other expenses'!$C:$C,"&gt;="&amp;'Combined squads'!$B56,'Other expenses'!$C:$C,"&lt;"&amp;'Combined squads'!$B57,'Other expenses'!$F:$F,'Combined squads'!M$46)</f>
        <v>0</v>
      </c>
      <c r="N56">
        <f>SUMIFS('Other expenses'!$I:$I,'Other expenses'!$C:$C,"&gt;="&amp;'Combined squads'!$B56,'Other expenses'!$C:$C,"&lt;"&amp;'Combined squads'!$B57,'Other expenses'!$F:$F,'Combined squads'!N$46)</f>
        <v>0</v>
      </c>
      <c r="O56">
        <f t="shared" si="21"/>
        <v>55336.564727979945</v>
      </c>
      <c r="R56" t="s">
        <v>401</v>
      </c>
      <c r="S56" s="4">
        <v>62599.887999999999</v>
      </c>
      <c r="T56" s="4">
        <v>13048.333333333334</v>
      </c>
      <c r="U56" s="3">
        <f t="shared" si="20"/>
        <v>3.7975389960403625</v>
      </c>
      <c r="V56" t="s">
        <v>50</v>
      </c>
      <c r="W56" s="4">
        <f>+AF40</f>
        <v>0</v>
      </c>
      <c r="X56" s="4">
        <v>3390.4333333333329</v>
      </c>
    </row>
    <row r="57" spans="2:24" x14ac:dyDescent="0.2">
      <c r="B57" s="1">
        <v>44531</v>
      </c>
      <c r="C57">
        <f>SUMIFS('Other expenses'!$I:$I,'Other expenses'!$C:$C,"&gt;="&amp;'Combined squads'!$B57,'Other expenses'!$C:$C,"&lt;"&amp;'Combined squads'!$B58,'Other expenses'!$F:$F,'Combined squads'!C$46)</f>
        <v>34719</v>
      </c>
      <c r="D57">
        <f>SUMIFS('Other expenses'!$I:$I,'Other expenses'!$C:$C,"&gt;="&amp;'Combined squads'!$B57,'Other expenses'!$C:$C,"&lt;"&amp;'Combined squads'!$B58,'Other expenses'!$F:$F,'Combined squads'!D$46)</f>
        <v>15200</v>
      </c>
      <c r="E57">
        <f>SUMIFS('Other expenses'!$I:$I,'Other expenses'!$C:$C,"&gt;="&amp;'Combined squads'!$B57,'Other expenses'!$C:$C,"&lt;"&amp;'Combined squads'!$B58,'Other expenses'!$F:$F,'Combined squads'!E$46)</f>
        <v>20281</v>
      </c>
      <c r="F57">
        <f>SUMIFS('Other expenses'!$I:$I,'Other expenses'!$C:$C,"&gt;="&amp;'Combined squads'!$B57,'Other expenses'!$C:$C,"&lt;"&amp;'Combined squads'!$B58,'Other expenses'!$F:$F,'Combined squads'!F$46)</f>
        <v>12176</v>
      </c>
      <c r="G57">
        <f>SUMIFS('Other expenses'!$I:$I,'Other expenses'!$C:$C,"&gt;="&amp;'Combined squads'!$B57,'Other expenses'!$C:$C,"&lt;"&amp;'Combined squads'!$B58,'Other expenses'!$F:$F,'Combined squads'!G$46)</f>
        <v>24391.137004760069</v>
      </c>
      <c r="H57">
        <f>SUMIFS('Other expenses'!$I:$I,'Other expenses'!$C:$C,"&gt;="&amp;'Combined squads'!$B57,'Other expenses'!$C:$C,"&lt;"&amp;'Combined squads'!$B58,'Other expenses'!$F:$F,'Combined squads'!H$46)</f>
        <v>27000</v>
      </c>
      <c r="I57">
        <f>SUMIFS('Other expenses'!$I:$I,'Other expenses'!$C:$C,"&gt;="&amp;'Combined squads'!$B57,'Other expenses'!$C:$C,"&lt;"&amp;'Combined squads'!$B58,'Other expenses'!$F:$F,'Combined squads'!I$46)</f>
        <v>0</v>
      </c>
      <c r="J57">
        <f>SUMIFS('Other expenses'!$I:$I,'Other expenses'!$C:$C,"&gt;="&amp;'Combined squads'!$B57,'Other expenses'!$C:$C,"&lt;"&amp;'Combined squads'!$B58,'Other expenses'!$F:$F,'Combined squads'!J$46)</f>
        <v>0</v>
      </c>
      <c r="K57">
        <f>SUMIFS('Other expenses'!$I:$I,'Other expenses'!$C:$C,"&gt;="&amp;'Combined squads'!$B57,'Other expenses'!$C:$C,"&lt;"&amp;'Combined squads'!$B58,'Other expenses'!$F:$F,'Combined squads'!K$46)</f>
        <v>0</v>
      </c>
      <c r="L57">
        <f>SUMIFS('Other expenses'!$I:$I,'Other expenses'!$C:$C,"&gt;="&amp;'Combined squads'!$B57,'Other expenses'!$C:$C,"&lt;"&amp;'Combined squads'!$B58,'Other expenses'!$F:$F,'Combined squads'!L$46)</f>
        <v>0</v>
      </c>
      <c r="M57">
        <f>SUMIFS('Other expenses'!$I:$I,'Other expenses'!$C:$C,"&gt;="&amp;'Combined squads'!$B57,'Other expenses'!$C:$C,"&lt;"&amp;'Combined squads'!$B58,'Other expenses'!$F:$F,'Combined squads'!M$46)</f>
        <v>0</v>
      </c>
      <c r="N57">
        <f>SUMIFS('Other expenses'!$I:$I,'Other expenses'!$C:$C,"&gt;="&amp;'Combined squads'!$B57,'Other expenses'!$C:$C,"&lt;"&amp;'Combined squads'!$B58,'Other expenses'!$F:$F,'Combined squads'!N$46)</f>
        <v>0</v>
      </c>
      <c r="O57">
        <f t="shared" si="21"/>
        <v>133767.13700476006</v>
      </c>
      <c r="R57" t="s">
        <v>56</v>
      </c>
      <c r="S57" s="4">
        <v>75007.998666666666</v>
      </c>
      <c r="T57" s="4">
        <v>58873.368443082953</v>
      </c>
      <c r="U57" s="3">
        <f t="shared" si="20"/>
        <v>0.2740565157093432</v>
      </c>
      <c r="V57" t="s">
        <v>31</v>
      </c>
      <c r="W57" s="4">
        <v>0</v>
      </c>
      <c r="X57" s="4">
        <v>12440.833333333334</v>
      </c>
    </row>
    <row r="58" spans="2:24" x14ac:dyDescent="0.2">
      <c r="B58" s="1">
        <v>44562</v>
      </c>
      <c r="C58">
        <f>SUMIFS('Other expenses'!$I:$I,'Other expenses'!$C:$C,"&gt;="&amp;'Combined squads'!$B58,'Other expenses'!$C:$C,"&lt;"&amp;'Combined squads'!$B59,'Other expenses'!$F:$F,'Combined squads'!C$46)</f>
        <v>35378</v>
      </c>
      <c r="D58">
        <f>SUMIFS('Other expenses'!$I:$I,'Other expenses'!$C:$C,"&gt;="&amp;'Combined squads'!$B58,'Other expenses'!$C:$C,"&lt;"&amp;'Combined squads'!$B59,'Other expenses'!$F:$F,'Combined squads'!D$46)</f>
        <v>0</v>
      </c>
      <c r="E58">
        <f>SUMIFS('Other expenses'!$I:$I,'Other expenses'!$C:$C,"&gt;="&amp;'Combined squads'!$B58,'Other expenses'!$C:$C,"&lt;"&amp;'Combined squads'!$B59,'Other expenses'!$F:$F,'Combined squads'!E$46)</f>
        <v>100081</v>
      </c>
      <c r="F58">
        <f>SUMIFS('Other expenses'!$I:$I,'Other expenses'!$C:$C,"&gt;="&amp;'Combined squads'!$B58,'Other expenses'!$C:$C,"&lt;"&amp;'Combined squads'!$B59,'Other expenses'!$F:$F,'Combined squads'!F$46)</f>
        <v>0</v>
      </c>
      <c r="G58">
        <f>SUMIFS('Other expenses'!$I:$I,'Other expenses'!$C:$C,"&gt;="&amp;'Combined squads'!$B58,'Other expenses'!$C:$C,"&lt;"&amp;'Combined squads'!$B59,'Other expenses'!$F:$F,'Combined squads'!G$46)</f>
        <v>20140.886970180691</v>
      </c>
      <c r="H58">
        <f>SUMIFS('Other expenses'!$I:$I,'Other expenses'!$C:$C,"&gt;="&amp;'Combined squads'!$B58,'Other expenses'!$C:$C,"&lt;"&amp;'Combined squads'!$B59,'Other expenses'!$F:$F,'Combined squads'!H$46)</f>
        <v>0</v>
      </c>
      <c r="I58">
        <f>SUMIFS('Other expenses'!$I:$I,'Other expenses'!$C:$C,"&gt;="&amp;'Combined squads'!$B58,'Other expenses'!$C:$C,"&lt;"&amp;'Combined squads'!$B59,'Other expenses'!$F:$F,'Combined squads'!I$46)</f>
        <v>0</v>
      </c>
      <c r="J58">
        <f>SUMIFS('Other expenses'!$I:$I,'Other expenses'!$C:$C,"&gt;="&amp;'Combined squads'!$B58,'Other expenses'!$C:$C,"&lt;"&amp;'Combined squads'!$B59,'Other expenses'!$F:$F,'Combined squads'!J$46)</f>
        <v>0</v>
      </c>
      <c r="K58">
        <f>SUMIFS('Other expenses'!$I:$I,'Other expenses'!$C:$C,"&gt;="&amp;'Combined squads'!$B58,'Other expenses'!$C:$C,"&lt;"&amp;'Combined squads'!$B59,'Other expenses'!$F:$F,'Combined squads'!K$46)</f>
        <v>0</v>
      </c>
      <c r="L58">
        <f>SUMIFS('Other expenses'!$I:$I,'Other expenses'!$C:$C,"&gt;="&amp;'Combined squads'!$B58,'Other expenses'!$C:$C,"&lt;"&amp;'Combined squads'!$B59,'Other expenses'!$F:$F,'Combined squads'!L$46)</f>
        <v>0</v>
      </c>
      <c r="M58">
        <f>SUMIFS('Other expenses'!$I:$I,'Other expenses'!$C:$C,"&gt;="&amp;'Combined squads'!$B58,'Other expenses'!$C:$C,"&lt;"&amp;'Combined squads'!$B59,'Other expenses'!$F:$F,'Combined squads'!M$46)</f>
        <v>0</v>
      </c>
      <c r="N58">
        <f>SUMIFS('Other expenses'!$I:$I,'Other expenses'!$C:$C,"&gt;="&amp;'Combined squads'!$B58,'Other expenses'!$C:$C,"&lt;"&amp;'Combined squads'!$B59,'Other expenses'!$F:$F,'Combined squads'!N$46)</f>
        <v>0</v>
      </c>
      <c r="O58">
        <f t="shared" si="21"/>
        <v>155599.8869701807</v>
      </c>
    </row>
    <row r="59" spans="2:24" x14ac:dyDescent="0.2">
      <c r="B59" s="1">
        <v>44593</v>
      </c>
      <c r="C59">
        <f>SUMIFS('Other expenses'!$I:$I,'Other expenses'!$C:$C,"&gt;="&amp;'Combined squads'!$B59,'Other expenses'!$C:$C,"&lt;"&amp;'Combined squads'!$B60,'Other expenses'!$F:$F,'Combined squads'!C$46)</f>
        <v>35753</v>
      </c>
      <c r="D59">
        <f>SUMIFS('Other expenses'!$I:$I,'Other expenses'!$C:$C,"&gt;="&amp;'Combined squads'!$B59,'Other expenses'!$C:$C,"&lt;"&amp;'Combined squads'!$B60,'Other expenses'!$F:$F,'Combined squads'!D$46)</f>
        <v>2500</v>
      </c>
      <c r="E59">
        <f>SUMIFS('Other expenses'!$I:$I,'Other expenses'!$C:$C,"&gt;="&amp;'Combined squads'!$B59,'Other expenses'!$C:$C,"&lt;"&amp;'Combined squads'!$B60,'Other expenses'!$F:$F,'Combined squads'!E$46)</f>
        <v>14736</v>
      </c>
      <c r="F59">
        <f>SUMIFS('Other expenses'!$I:$I,'Other expenses'!$C:$C,"&gt;="&amp;'Combined squads'!$B59,'Other expenses'!$C:$C,"&lt;"&amp;'Combined squads'!$B60,'Other expenses'!$F:$F,'Combined squads'!F$46)</f>
        <v>0</v>
      </c>
      <c r="G59">
        <f>SUMIFS('Other expenses'!$I:$I,'Other expenses'!$C:$C,"&gt;="&amp;'Combined squads'!$B59,'Other expenses'!$C:$C,"&lt;"&amp;'Combined squads'!$B60,'Other expenses'!$F:$F,'Combined squads'!G$46)</f>
        <v>5849.5900113208163</v>
      </c>
      <c r="H59">
        <f>SUMIFS('Other expenses'!$I:$I,'Other expenses'!$C:$C,"&gt;="&amp;'Combined squads'!$B59,'Other expenses'!$C:$C,"&lt;"&amp;'Combined squads'!$B60,'Other expenses'!$F:$F,'Combined squads'!H$46)</f>
        <v>1894</v>
      </c>
      <c r="I59">
        <f>SUMIFS('Other expenses'!$I:$I,'Other expenses'!$C:$C,"&gt;="&amp;'Combined squads'!$B59,'Other expenses'!$C:$C,"&lt;"&amp;'Combined squads'!$B60,'Other expenses'!$F:$F,'Combined squads'!I$46)</f>
        <v>0</v>
      </c>
      <c r="J59">
        <f>SUMIFS('Other expenses'!$I:$I,'Other expenses'!$C:$C,"&gt;="&amp;'Combined squads'!$B59,'Other expenses'!$C:$C,"&lt;"&amp;'Combined squads'!$B60,'Other expenses'!$F:$F,'Combined squads'!J$46)</f>
        <v>0</v>
      </c>
      <c r="K59">
        <f>SUMIFS('Other expenses'!$I:$I,'Other expenses'!$C:$C,"&gt;="&amp;'Combined squads'!$B59,'Other expenses'!$C:$C,"&lt;"&amp;'Combined squads'!$B60,'Other expenses'!$F:$F,'Combined squads'!K$46)</f>
        <v>0</v>
      </c>
      <c r="L59">
        <f>SUMIFS('Other expenses'!$I:$I,'Other expenses'!$C:$C,"&gt;="&amp;'Combined squads'!$B59,'Other expenses'!$C:$C,"&lt;"&amp;'Combined squads'!$B60,'Other expenses'!$F:$F,'Combined squads'!L$46)</f>
        <v>4814</v>
      </c>
      <c r="M59">
        <f>SUMIFS('Other expenses'!$I:$I,'Other expenses'!$C:$C,"&gt;="&amp;'Combined squads'!$B59,'Other expenses'!$C:$C,"&lt;"&amp;'Combined squads'!$B60,'Other expenses'!$F:$F,'Combined squads'!M$46)</f>
        <v>0</v>
      </c>
      <c r="N59">
        <f>SUMIFS('Other expenses'!$I:$I,'Other expenses'!$C:$C,"&gt;="&amp;'Combined squads'!$B59,'Other expenses'!$C:$C,"&lt;"&amp;'Combined squads'!$B60,'Other expenses'!$F:$F,'Combined squads'!N$46)</f>
        <v>0</v>
      </c>
      <c r="O59">
        <f t="shared" si="21"/>
        <v>65546.590011320819</v>
      </c>
    </row>
    <row r="60" spans="2:24" x14ac:dyDescent="0.2">
      <c r="B60" s="1">
        <v>44621</v>
      </c>
      <c r="C60">
        <f>SUMIFS('Other expenses'!$I:$I,'Other expenses'!$C:$C,"&gt;="&amp;'Combined squads'!$B60,'Other expenses'!$C:$C,"&lt;"&amp;'Combined squads'!$B61,'Other expenses'!$F:$F,'Combined squads'!C$46)</f>
        <v>52324</v>
      </c>
      <c r="D60">
        <f>SUMIFS('Other expenses'!$I:$I,'Other expenses'!$C:$C,"&gt;="&amp;'Combined squads'!$B60,'Other expenses'!$C:$C,"&lt;"&amp;'Combined squads'!$B61,'Other expenses'!$F:$F,'Combined squads'!D$46)</f>
        <v>20991</v>
      </c>
      <c r="E60">
        <f>SUMIFS('Other expenses'!$I:$I,'Other expenses'!$C:$C,"&gt;="&amp;'Combined squads'!$B60,'Other expenses'!$C:$C,"&lt;"&amp;'Combined squads'!$B61,'Other expenses'!$F:$F,'Combined squads'!E$46)</f>
        <v>30763</v>
      </c>
      <c r="F60">
        <f>SUMIFS('Other expenses'!$I:$I,'Other expenses'!$C:$C,"&gt;="&amp;'Combined squads'!$B60,'Other expenses'!$C:$C,"&lt;"&amp;'Combined squads'!$B61,'Other expenses'!$F:$F,'Combined squads'!F$46)</f>
        <v>3725</v>
      </c>
      <c r="G60">
        <f>SUMIFS('Other expenses'!$I:$I,'Other expenses'!$C:$C,"&gt;="&amp;'Combined squads'!$B60,'Other expenses'!$C:$C,"&lt;"&amp;'Combined squads'!$B61,'Other expenses'!$F:$F,'Combined squads'!G$46)</f>
        <v>24576.938717570119</v>
      </c>
      <c r="H60">
        <f>SUMIFS('Other expenses'!$I:$I,'Other expenses'!$C:$C,"&gt;="&amp;'Combined squads'!$B60,'Other expenses'!$C:$C,"&lt;"&amp;'Combined squads'!$B61,'Other expenses'!$F:$F,'Combined squads'!H$46)</f>
        <v>3540</v>
      </c>
      <c r="I60">
        <f>SUMIFS('Other expenses'!$I:$I,'Other expenses'!$C:$C,"&gt;="&amp;'Combined squads'!$B60,'Other expenses'!$C:$C,"&lt;"&amp;'Combined squads'!$B61,'Other expenses'!$F:$F,'Combined squads'!I$46)</f>
        <v>0</v>
      </c>
      <c r="J60">
        <f>SUMIFS('Other expenses'!$I:$I,'Other expenses'!$C:$C,"&gt;="&amp;'Combined squads'!$B60,'Other expenses'!$C:$C,"&lt;"&amp;'Combined squads'!$B61,'Other expenses'!$F:$F,'Combined squads'!J$46)</f>
        <v>12275</v>
      </c>
      <c r="K60">
        <f>SUMIFS('Other expenses'!$I:$I,'Other expenses'!$C:$C,"&gt;="&amp;'Combined squads'!$B60,'Other expenses'!$C:$C,"&lt;"&amp;'Combined squads'!$B61,'Other expenses'!$F:$F,'Combined squads'!K$46)</f>
        <v>0</v>
      </c>
      <c r="L60">
        <f>SUMIFS('Other expenses'!$I:$I,'Other expenses'!$C:$C,"&gt;="&amp;'Combined squads'!$B60,'Other expenses'!$C:$C,"&lt;"&amp;'Combined squads'!$B61,'Other expenses'!$F:$F,'Combined squads'!L$46)</f>
        <v>0</v>
      </c>
      <c r="M60">
        <f>SUMIFS('Other expenses'!$I:$I,'Other expenses'!$C:$C,"&gt;="&amp;'Combined squads'!$B60,'Other expenses'!$C:$C,"&lt;"&amp;'Combined squads'!$B61,'Other expenses'!$F:$F,'Combined squads'!M$46)</f>
        <v>0</v>
      </c>
      <c r="N60">
        <f>SUMIFS('Other expenses'!$I:$I,'Other expenses'!$C:$C,"&gt;="&amp;'Combined squads'!$B60,'Other expenses'!$C:$C,"&lt;"&amp;'Combined squads'!$B61,'Other expenses'!$F:$F,'Combined squads'!N$46)</f>
        <v>0</v>
      </c>
      <c r="O60">
        <f t="shared" si="21"/>
        <v>148194.93871757013</v>
      </c>
      <c r="U60" t="s">
        <v>1510</v>
      </c>
      <c r="V60" t="s">
        <v>1472</v>
      </c>
    </row>
    <row r="61" spans="2:24" x14ac:dyDescent="0.2">
      <c r="B61" s="1">
        <v>44652</v>
      </c>
      <c r="C61">
        <f>SUMIFS('Other expenses'!$I:$I,'Other expenses'!$C:$C,"&gt;="&amp;'Combined squads'!$B61,'Other expenses'!$C:$C,"&lt;"&amp;'Combined squads'!$B62,'Other expenses'!$F:$F,'Combined squads'!C$46)</f>
        <v>48376</v>
      </c>
      <c r="D61">
        <f>SUMIFS('Other expenses'!$I:$I,'Other expenses'!$C:$C,"&gt;="&amp;'Combined squads'!$B61,'Other expenses'!$C:$C,"&lt;"&amp;'Combined squads'!$B62,'Other expenses'!$F:$F,'Combined squads'!D$46)</f>
        <v>0</v>
      </c>
      <c r="E61">
        <f>SUMIFS('Other expenses'!$I:$I,'Other expenses'!$C:$C,"&gt;="&amp;'Combined squads'!$B61,'Other expenses'!$C:$C,"&lt;"&amp;'Combined squads'!$B62,'Other expenses'!$F:$F,'Combined squads'!E$46)</f>
        <v>481</v>
      </c>
      <c r="F61">
        <f>SUMIFS('Other expenses'!$I:$I,'Other expenses'!$C:$C,"&gt;="&amp;'Combined squads'!$B61,'Other expenses'!$C:$C,"&lt;"&amp;'Combined squads'!$B62,'Other expenses'!$F:$F,'Combined squads'!F$46)</f>
        <v>0</v>
      </c>
      <c r="G61">
        <f>SUMIFS('Other expenses'!$I:$I,'Other expenses'!$C:$C,"&gt;="&amp;'Combined squads'!$B61,'Other expenses'!$C:$C,"&lt;"&amp;'Combined squads'!$B62,'Other expenses'!$F:$F,'Combined squads'!G$46)</f>
        <v>14381.864898854634</v>
      </c>
      <c r="H61">
        <f>SUMIFS('Other expenses'!$I:$I,'Other expenses'!$C:$C,"&gt;="&amp;'Combined squads'!$B61,'Other expenses'!$C:$C,"&lt;"&amp;'Combined squads'!$B62,'Other expenses'!$F:$F,'Combined squads'!H$46)</f>
        <v>4231</v>
      </c>
      <c r="I61">
        <f>SUMIFS('Other expenses'!$I:$I,'Other expenses'!$C:$C,"&gt;="&amp;'Combined squads'!$B61,'Other expenses'!$C:$C,"&lt;"&amp;'Combined squads'!$B62,'Other expenses'!$F:$F,'Combined squads'!I$46)</f>
        <v>0</v>
      </c>
      <c r="J61">
        <f>SUMIFS('Other expenses'!$I:$I,'Other expenses'!$C:$C,"&gt;="&amp;'Combined squads'!$B61,'Other expenses'!$C:$C,"&lt;"&amp;'Combined squads'!$B62,'Other expenses'!$F:$F,'Combined squads'!J$46)</f>
        <v>0</v>
      </c>
      <c r="K61">
        <f>SUMIFS('Other expenses'!$I:$I,'Other expenses'!$C:$C,"&gt;="&amp;'Combined squads'!$B61,'Other expenses'!$C:$C,"&lt;"&amp;'Combined squads'!$B62,'Other expenses'!$F:$F,'Combined squads'!K$46)</f>
        <v>0</v>
      </c>
      <c r="L61">
        <f>SUMIFS('Other expenses'!$I:$I,'Other expenses'!$C:$C,"&gt;="&amp;'Combined squads'!$B61,'Other expenses'!$C:$C,"&lt;"&amp;'Combined squads'!$B62,'Other expenses'!$F:$F,'Combined squads'!L$46)</f>
        <v>3926.03</v>
      </c>
      <c r="M61">
        <f>SUMIFS('Other expenses'!$I:$I,'Other expenses'!$C:$C,"&gt;="&amp;'Combined squads'!$B61,'Other expenses'!$C:$C,"&lt;"&amp;'Combined squads'!$B62,'Other expenses'!$F:$F,'Combined squads'!M$46)</f>
        <v>0</v>
      </c>
      <c r="N61">
        <f>SUMIFS('Other expenses'!$I:$I,'Other expenses'!$C:$C,"&gt;="&amp;'Combined squads'!$B61,'Other expenses'!$C:$C,"&lt;"&amp;'Combined squads'!$B62,'Other expenses'!$F:$F,'Combined squads'!N$46)</f>
        <v>0</v>
      </c>
      <c r="O61">
        <f t="shared" si="21"/>
        <v>71395.894898854633</v>
      </c>
      <c r="T61" t="s">
        <v>56</v>
      </c>
      <c r="U61" s="26">
        <f>R40</f>
        <v>75007.998666666666</v>
      </c>
      <c r="V61" s="14">
        <f>+(R40)/SUM(R40:AC40)</f>
        <v>0.28552096060199822</v>
      </c>
    </row>
    <row r="62" spans="2:24" x14ac:dyDescent="0.2">
      <c r="B62" s="1">
        <v>44682</v>
      </c>
      <c r="C62">
        <f>SUMIFS('Other expenses'!$I:$I,'Other expenses'!$C:$C,"&gt;="&amp;'Combined squads'!$B62,'Other expenses'!$C:$C,"&lt;"&amp;'Combined squads'!$B63,'Other expenses'!$F:$F,'Combined squads'!C$46)</f>
        <v>52373.020000000004</v>
      </c>
      <c r="D62">
        <f>SUMIFS('Other expenses'!$I:$I,'Other expenses'!$C:$C,"&gt;="&amp;'Combined squads'!$B62,'Other expenses'!$C:$C,"&lt;"&amp;'Combined squads'!$B63,'Other expenses'!$F:$F,'Combined squads'!D$46)</f>
        <v>162652</v>
      </c>
      <c r="E62">
        <f>SUMIFS('Other expenses'!$I:$I,'Other expenses'!$C:$C,"&gt;="&amp;'Combined squads'!$B62,'Other expenses'!$C:$C,"&lt;"&amp;'Combined squads'!$B63,'Other expenses'!$F:$F,'Combined squads'!E$46)</f>
        <v>6836</v>
      </c>
      <c r="F62">
        <f>SUMIFS('Other expenses'!$I:$I,'Other expenses'!$C:$C,"&gt;="&amp;'Combined squads'!$B62,'Other expenses'!$C:$C,"&lt;"&amp;'Combined squads'!$B63,'Other expenses'!$F:$F,'Combined squads'!F$46)</f>
        <v>12884</v>
      </c>
      <c r="G62">
        <f>SUMIFS('Other expenses'!$I:$I,'Other expenses'!$C:$C,"&gt;="&amp;'Combined squads'!$B62,'Other expenses'!$C:$C,"&lt;"&amp;'Combined squads'!$B63,'Other expenses'!$F:$F,'Combined squads'!G$46)</f>
        <v>2789.6843963966712</v>
      </c>
      <c r="H62">
        <f>SUMIFS('Other expenses'!$I:$I,'Other expenses'!$C:$C,"&gt;="&amp;'Combined squads'!$B62,'Other expenses'!$C:$C,"&lt;"&amp;'Combined squads'!$B63,'Other expenses'!$F:$F,'Combined squads'!H$46)</f>
        <v>6194</v>
      </c>
      <c r="I62">
        <f>SUMIFS('Other expenses'!$I:$I,'Other expenses'!$C:$C,"&gt;="&amp;'Combined squads'!$B62,'Other expenses'!$C:$C,"&lt;"&amp;'Combined squads'!$B63,'Other expenses'!$F:$F,'Combined squads'!I$46)</f>
        <v>0</v>
      </c>
      <c r="J62">
        <f>SUMIFS('Other expenses'!$I:$I,'Other expenses'!$C:$C,"&gt;="&amp;'Combined squads'!$B62,'Other expenses'!$C:$C,"&lt;"&amp;'Combined squads'!$B63,'Other expenses'!$F:$F,'Combined squads'!J$46)</f>
        <v>1250</v>
      </c>
      <c r="K62">
        <f>SUMIFS('Other expenses'!$I:$I,'Other expenses'!$C:$C,"&gt;="&amp;'Combined squads'!$B62,'Other expenses'!$C:$C,"&lt;"&amp;'Combined squads'!$B63,'Other expenses'!$F:$F,'Combined squads'!K$46)</f>
        <v>0</v>
      </c>
      <c r="L62">
        <f>SUMIFS('Other expenses'!$I:$I,'Other expenses'!$C:$C,"&gt;="&amp;'Combined squads'!$B62,'Other expenses'!$C:$C,"&lt;"&amp;'Combined squads'!$B63,'Other expenses'!$F:$F,'Combined squads'!L$46)</f>
        <v>0</v>
      </c>
      <c r="M62">
        <f>SUMIFS('Other expenses'!$I:$I,'Other expenses'!$C:$C,"&gt;="&amp;'Combined squads'!$B62,'Other expenses'!$C:$C,"&lt;"&amp;'Combined squads'!$B63,'Other expenses'!$F:$F,'Combined squads'!M$46)</f>
        <v>0</v>
      </c>
      <c r="N62">
        <f>SUMIFS('Other expenses'!$I:$I,'Other expenses'!$C:$C,"&gt;="&amp;'Combined squads'!$B62,'Other expenses'!$C:$C,"&lt;"&amp;'Combined squads'!$B63,'Other expenses'!$F:$F,'Combined squads'!N$46)</f>
        <v>0</v>
      </c>
      <c r="O62">
        <f t="shared" si="21"/>
        <v>244978.7043963967</v>
      </c>
      <c r="T62" t="s">
        <v>51</v>
      </c>
      <c r="U62" s="26">
        <f>+S40</f>
        <v>62599.887999999999</v>
      </c>
      <c r="V62" s="14">
        <f>+(S40)/SUM(R40:AC40)</f>
        <v>0.23828898881527508</v>
      </c>
    </row>
    <row r="63" spans="2:24" x14ac:dyDescent="0.2">
      <c r="B63" s="1">
        <v>44713</v>
      </c>
      <c r="C63">
        <f>SUMIFS('Other expenses'!$I:$I,'Other expenses'!$C:$C,"&gt;="&amp;'Combined squads'!$B63,'Other expenses'!$C:$C,"&lt;"&amp;'Combined squads'!$B64,'Other expenses'!$F:$F,'Combined squads'!C$46)</f>
        <v>4000</v>
      </c>
      <c r="D63">
        <f>SUMIFS('Other expenses'!$I:$I,'Other expenses'!$C:$C,"&gt;="&amp;'Combined squads'!$B63,'Other expenses'!$C:$C,"&lt;"&amp;'Combined squads'!$B64,'Other expenses'!$F:$F,'Combined squads'!D$46)</f>
        <v>4265</v>
      </c>
      <c r="E63">
        <f>SUMIFS('Other expenses'!$I:$I,'Other expenses'!$C:$C,"&gt;="&amp;'Combined squads'!$B63,'Other expenses'!$C:$C,"&lt;"&amp;'Combined squads'!$B64,'Other expenses'!$F:$F,'Combined squads'!E$46)</f>
        <v>81</v>
      </c>
      <c r="F63">
        <f>SUMIFS('Other expenses'!$I:$I,'Other expenses'!$C:$C,"&gt;="&amp;'Combined squads'!$B63,'Other expenses'!$C:$C,"&lt;"&amp;'Combined squads'!$B64,'Other expenses'!$F:$F,'Combined squads'!F$46)</f>
        <v>25000</v>
      </c>
      <c r="G63">
        <f>SUMIFS('Other expenses'!$I:$I,'Other expenses'!$C:$C,"&gt;="&amp;'Combined squads'!$B63,'Other expenses'!$C:$C,"&lt;"&amp;'Combined squads'!$B64,'Other expenses'!$F:$F,'Combined squads'!G$46)</f>
        <v>8950</v>
      </c>
      <c r="H63">
        <f>SUMIFS('Other expenses'!$I:$I,'Other expenses'!$C:$C,"&gt;="&amp;'Combined squads'!$B63,'Other expenses'!$C:$C,"&lt;"&amp;'Combined squads'!$B64,'Other expenses'!$F:$F,'Combined squads'!H$46)</f>
        <v>0</v>
      </c>
      <c r="I63">
        <f>SUMIFS('Other expenses'!$I:$I,'Other expenses'!$C:$C,"&gt;="&amp;'Combined squads'!$B63,'Other expenses'!$C:$C,"&lt;"&amp;'Combined squads'!$B64,'Other expenses'!$F:$F,'Combined squads'!I$46)</f>
        <v>0</v>
      </c>
      <c r="J63">
        <f>SUMIFS('Other expenses'!$I:$I,'Other expenses'!$C:$C,"&gt;="&amp;'Combined squads'!$B63,'Other expenses'!$C:$C,"&lt;"&amp;'Combined squads'!$B64,'Other expenses'!$F:$F,'Combined squads'!J$46)</f>
        <v>15000</v>
      </c>
      <c r="K63">
        <f>SUMIFS('Other expenses'!$I:$I,'Other expenses'!$C:$C,"&gt;="&amp;'Combined squads'!$B63,'Other expenses'!$C:$C,"&lt;"&amp;'Combined squads'!$B64,'Other expenses'!$F:$F,'Combined squads'!K$46)</f>
        <v>0</v>
      </c>
      <c r="L63">
        <f>SUMIFS('Other expenses'!$I:$I,'Other expenses'!$C:$C,"&gt;="&amp;'Combined squads'!$B63,'Other expenses'!$C:$C,"&lt;"&amp;'Combined squads'!$B64,'Other expenses'!$F:$F,'Combined squads'!L$46)</f>
        <v>3005</v>
      </c>
      <c r="M63">
        <f>SUMIFS('Other expenses'!$I:$I,'Other expenses'!$C:$C,"&gt;="&amp;'Combined squads'!$B63,'Other expenses'!$C:$C,"&lt;"&amp;'Combined squads'!$B64,'Other expenses'!$F:$F,'Combined squads'!M$46)</f>
        <v>0</v>
      </c>
      <c r="N63">
        <f>SUMIFS('Other expenses'!$I:$I,'Other expenses'!$C:$C,"&gt;="&amp;'Combined squads'!$B63,'Other expenses'!$C:$C,"&lt;"&amp;'Combined squads'!$B64,'Other expenses'!$F:$F,'Combined squads'!N$46)</f>
        <v>0</v>
      </c>
      <c r="O63">
        <f t="shared" si="21"/>
        <v>60301</v>
      </c>
      <c r="T63" t="s">
        <v>926</v>
      </c>
      <c r="U63" s="26">
        <f>T40</f>
        <v>50469</v>
      </c>
      <c r="V63" s="14">
        <f>+(T40)/SUM(R40:AC40)</f>
        <v>0.19211227624749294</v>
      </c>
    </row>
    <row r="64" spans="2:24" x14ac:dyDescent="0.2">
      <c r="B64" s="1">
        <v>44743</v>
      </c>
      <c r="C64">
        <f>SUMIFS('Other expenses'!$I:$I,'Other expenses'!$C:$C,"&gt;="&amp;'Combined squads'!$B64,'Other expenses'!$C:$C,"&lt;"&amp;'Combined squads'!$B65,'Other expenses'!$F:$F,'Combined squads'!C$46)</f>
        <v>0</v>
      </c>
      <c r="D64">
        <f>SUMIFS('Other expenses'!$I:$I,'Other expenses'!$C:$C,"&gt;="&amp;'Combined squads'!$B64,'Other expenses'!$C:$C,"&lt;"&amp;'Combined squads'!$B65,'Other expenses'!$F:$F,'Combined squads'!D$46)</f>
        <v>0</v>
      </c>
      <c r="E64">
        <f>SUMIFS('Other expenses'!$I:$I,'Other expenses'!$C:$C,"&gt;="&amp;'Combined squads'!$B64,'Other expenses'!$C:$C,"&lt;"&amp;'Combined squads'!$B65,'Other expenses'!$F:$F,'Combined squads'!E$46)</f>
        <v>0</v>
      </c>
      <c r="F64">
        <f>SUMIFS('Other expenses'!$I:$I,'Other expenses'!$C:$C,"&gt;="&amp;'Combined squads'!$B64,'Other expenses'!$C:$C,"&lt;"&amp;'Combined squads'!$B65,'Other expenses'!$F:$F,'Combined squads'!F$46)</f>
        <v>0</v>
      </c>
      <c r="G64">
        <f>SUMIFS('Other expenses'!$I:$I,'Other expenses'!$C:$C,"&gt;="&amp;'Combined squads'!$B64,'Other expenses'!$C:$C,"&lt;"&amp;'Combined squads'!$B65,'Other expenses'!$F:$F,'Combined squads'!G$46)</f>
        <v>0</v>
      </c>
      <c r="H64">
        <f>SUMIFS('Other expenses'!$I:$I,'Other expenses'!$C:$C,"&gt;="&amp;'Combined squads'!$B64,'Other expenses'!$C:$C,"&lt;"&amp;'Combined squads'!$B65,'Other expenses'!$F:$F,'Combined squads'!H$46)</f>
        <v>0</v>
      </c>
      <c r="I64">
        <f>SUMIFS('Other expenses'!$I:$I,'Other expenses'!$C:$C,"&gt;="&amp;'Combined squads'!$B64,'Other expenses'!$C:$C,"&lt;"&amp;'Combined squads'!$B65,'Other expenses'!$F:$F,'Combined squads'!I$46)</f>
        <v>0</v>
      </c>
      <c r="J64">
        <f>SUMIFS('Other expenses'!$I:$I,'Other expenses'!$C:$C,"&gt;="&amp;'Combined squads'!$B64,'Other expenses'!$C:$C,"&lt;"&amp;'Combined squads'!$B65,'Other expenses'!$F:$F,'Combined squads'!J$46)</f>
        <v>0</v>
      </c>
      <c r="K64">
        <f>SUMIFS('Other expenses'!$I:$I,'Other expenses'!$C:$C,"&gt;="&amp;'Combined squads'!$B64,'Other expenses'!$C:$C,"&lt;"&amp;'Combined squads'!$B65,'Other expenses'!$F:$F,'Combined squads'!K$46)</f>
        <v>0</v>
      </c>
      <c r="L64">
        <f>SUMIFS('Other expenses'!$I:$I,'Other expenses'!$C:$C,"&gt;="&amp;'Combined squads'!$B64,'Other expenses'!$C:$C,"&lt;"&amp;'Combined squads'!$B65,'Other expenses'!$F:$F,'Combined squads'!L$46)</f>
        <v>0</v>
      </c>
      <c r="M64">
        <f>SUMIFS('Other expenses'!$I:$I,'Other expenses'!$C:$C,"&gt;="&amp;'Combined squads'!$B64,'Other expenses'!$C:$C,"&lt;"&amp;'Combined squads'!$B65,'Other expenses'!$F:$F,'Combined squads'!M$46)</f>
        <v>0</v>
      </c>
      <c r="N64">
        <f>SUMIFS('Other expenses'!$I:$I,'Other expenses'!$C:$C,"&gt;="&amp;'Combined squads'!$B64,'Other expenses'!$C:$C,"&lt;"&amp;'Combined squads'!$B65,'Other expenses'!$F:$F,'Combined squads'!N$46)</f>
        <v>0</v>
      </c>
      <c r="O64">
        <f t="shared" si="21"/>
        <v>0</v>
      </c>
      <c r="T64" t="s">
        <v>61</v>
      </c>
      <c r="U64" s="26">
        <f>V40</f>
        <v>28744.300333180505</v>
      </c>
      <c r="V64" s="14">
        <f>+(V40)/SUM(R40:AC40)</f>
        <v>0.10941633410903479</v>
      </c>
    </row>
    <row r="65" spans="2:23" x14ac:dyDescent="0.2">
      <c r="T65" t="s">
        <v>1252</v>
      </c>
      <c r="U65" s="26">
        <f>W40</f>
        <v>18377.666666666668</v>
      </c>
      <c r="V65" s="14">
        <f>+(W40)/SUM(R40:AC40)</f>
        <v>6.9955326546018534E-2</v>
      </c>
    </row>
    <row r="66" spans="2:23" x14ac:dyDescent="0.2">
      <c r="T66" t="s">
        <v>1369</v>
      </c>
      <c r="U66" s="26">
        <f>U40</f>
        <v>15566.666666666666</v>
      </c>
      <c r="V66" s="14">
        <f>+(U40)/SUM(R40:AC40)</f>
        <v>5.9255142105437128E-2</v>
      </c>
    </row>
    <row r="67" spans="2:23" x14ac:dyDescent="0.2">
      <c r="T67" t="s">
        <v>1521</v>
      </c>
      <c r="U67" s="26">
        <f>+V67*SUM(S46:S57)</f>
        <v>11940.231666666621</v>
      </c>
      <c r="V67" s="14">
        <f>1-SUM(V61:V66)</f>
        <v>4.5450971574743315E-2</v>
      </c>
    </row>
    <row r="70" spans="2:23" x14ac:dyDescent="0.2">
      <c r="B70" t="s">
        <v>1435</v>
      </c>
    </row>
    <row r="71" spans="2:23" x14ac:dyDescent="0.2">
      <c r="U71" t="s">
        <v>1523</v>
      </c>
      <c r="V71" t="s">
        <v>1524</v>
      </c>
      <c r="W71" t="s">
        <v>1522</v>
      </c>
    </row>
    <row r="72" spans="2:23" x14ac:dyDescent="0.2">
      <c r="T72" t="s">
        <v>56</v>
      </c>
      <c r="U72" s="26">
        <v>75007.998666666666</v>
      </c>
      <c r="V72" s="26">
        <v>90000</v>
      </c>
      <c r="W72" s="3">
        <f>+(V72-U72)/U72</f>
        <v>0.19987203498066047</v>
      </c>
    </row>
    <row r="73" spans="2:23" x14ac:dyDescent="0.2">
      <c r="T73" t="s">
        <v>51</v>
      </c>
      <c r="U73" s="26">
        <v>62599.887999999999</v>
      </c>
      <c r="V73" s="26">
        <v>75000</v>
      </c>
      <c r="W73" s="3">
        <f>+(V73-U73)/U73</f>
        <v>0.19808521063168677</v>
      </c>
    </row>
    <row r="74" spans="2:23" x14ac:dyDescent="0.2">
      <c r="T74" t="s">
        <v>926</v>
      </c>
      <c r="U74" s="26">
        <v>50469</v>
      </c>
      <c r="V74" s="26">
        <v>51000</v>
      </c>
      <c r="W74" s="3">
        <f>+(V74-U74)/U74</f>
        <v>1.0521310111157344E-2</v>
      </c>
    </row>
    <row r="75" spans="2:23" x14ac:dyDescent="0.2">
      <c r="T75" t="s">
        <v>61</v>
      </c>
      <c r="U75" s="26">
        <v>28744.300333180505</v>
      </c>
      <c r="V75" s="26">
        <v>29000</v>
      </c>
      <c r="W75" s="3">
        <f>+(V75-U75)/U75</f>
        <v>8.8956650137812718E-3</v>
      </c>
    </row>
    <row r="76" spans="2:23" x14ac:dyDescent="0.2">
      <c r="T76" t="s">
        <v>1252</v>
      </c>
      <c r="U76" s="26">
        <v>18377.666666666668</v>
      </c>
      <c r="V76" s="26">
        <v>19000</v>
      </c>
      <c r="W76" s="3">
        <f>+(V76-U76)/U76</f>
        <v>3.3863566285164896E-2</v>
      </c>
    </row>
    <row r="77" spans="2:23" x14ac:dyDescent="0.2">
      <c r="T77" t="s">
        <v>1369</v>
      </c>
      <c r="U77" s="26">
        <v>15566.666666666666</v>
      </c>
      <c r="V77" s="26">
        <v>16000</v>
      </c>
      <c r="W77" s="3">
        <f>+(V77-U77)/U77</f>
        <v>2.7837259100642438E-2</v>
      </c>
    </row>
    <row r="78" spans="2:23" x14ac:dyDescent="0.2">
      <c r="T78" t="s">
        <v>1521</v>
      </c>
      <c r="U78" s="26">
        <v>11940.231666666621</v>
      </c>
      <c r="V78" s="26">
        <v>18000</v>
      </c>
      <c r="W78" s="3">
        <f>+(V78-U78)/U78</f>
        <v>0.50750843890662101</v>
      </c>
    </row>
    <row r="80" spans="2:23" x14ac:dyDescent="0.2">
      <c r="T80" t="s">
        <v>1441</v>
      </c>
      <c r="U80" s="26">
        <f>+SUM(U72:U78)</f>
        <v>262705.75199984707</v>
      </c>
      <c r="V80" s="26">
        <f>+SUM(V72:V78)</f>
        <v>298000</v>
      </c>
    </row>
  </sheetData>
  <sortState xmlns:xlrd2="http://schemas.microsoft.com/office/spreadsheetml/2017/richdata2" ref="R46:T57">
    <sortCondition ref="S46:S57"/>
  </sortState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237E-3AAE-AA4D-B421-3BF9F2ADBA94}">
  <dimension ref="A1:AD247"/>
  <sheetViews>
    <sheetView topLeftCell="A178" workbookViewId="0">
      <selection activeCell="I47" sqref="I47"/>
    </sheetView>
  </sheetViews>
  <sheetFormatPr baseColWidth="10" defaultRowHeight="16" x14ac:dyDescent="0.2"/>
  <cols>
    <col min="1" max="1" width="5.83203125" customWidth="1"/>
    <col min="3" max="3" width="11.5" bestFit="1" customWidth="1"/>
    <col min="4" max="7" width="11" bestFit="1" customWidth="1"/>
    <col min="8" max="8" width="11.5" bestFit="1" customWidth="1"/>
    <col min="11" max="11" width="14" bestFit="1" customWidth="1"/>
    <col min="12" max="12" width="10.83203125" customWidth="1"/>
    <col min="16" max="16" width="13.6640625" customWidth="1"/>
  </cols>
  <sheetData>
    <row r="1" spans="1:30" x14ac:dyDescent="0.2">
      <c r="H1" t="s">
        <v>1433</v>
      </c>
    </row>
    <row r="2" spans="1:30" x14ac:dyDescent="0.2">
      <c r="H2" t="s">
        <v>1434</v>
      </c>
      <c r="K2" t="s">
        <v>1450</v>
      </c>
    </row>
    <row r="3" spans="1:30" x14ac:dyDescent="0.2"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1450</v>
      </c>
    </row>
    <row r="4" spans="1:30" x14ac:dyDescent="0.2">
      <c r="J4" s="2" t="s">
        <v>1451</v>
      </c>
      <c r="K4" s="4">
        <f t="shared" ref="K4:P4" si="0">+SUM(C:C)</f>
        <v>1590405.7220000001</v>
      </c>
      <c r="L4" s="4">
        <f t="shared" si="0"/>
        <v>290851.03799999994</v>
      </c>
      <c r="M4" s="4">
        <f t="shared" si="0"/>
        <v>111400.35</v>
      </c>
      <c r="N4" s="4">
        <f t="shared" si="0"/>
        <v>50121.599999999999</v>
      </c>
      <c r="O4" s="4">
        <f t="shared" si="0"/>
        <v>16251.65</v>
      </c>
      <c r="P4" s="4">
        <f t="shared" si="0"/>
        <v>2059030.3600000003</v>
      </c>
    </row>
    <row r="5" spans="1:30" x14ac:dyDescent="0.2">
      <c r="J5" t="s">
        <v>1452</v>
      </c>
      <c r="K5">
        <f>+SUMIFS('Contributor Payouts'!O:O,'Contributor Payouts'!$D:$D,"&gt;="&amp;'Squad-contributors'!$B8,'Contributor Payouts'!$D:$D,"&lt;"&amp;'Squad-contributors'!$B24)</f>
        <v>1590405.7220000001</v>
      </c>
      <c r="L5">
        <f>+SUMIFS('Contributor Payouts'!P:P,'Contributor Payouts'!$D:$D,"&gt;="&amp;'Squad-contributors'!$B8,'Contributor Payouts'!$D:$D,"&lt;"&amp;'Squad-contributors'!$B24)</f>
        <v>290851.03800000006</v>
      </c>
      <c r="M5">
        <f>+SUMIFS('Contributor Payouts'!Q:Q,'Contributor Payouts'!$D:$D,"&gt;="&amp;'Squad-contributors'!$B8,'Contributor Payouts'!$D:$D,"&lt;"&amp;'Squad-contributors'!$B24)</f>
        <v>111400.35</v>
      </c>
      <c r="N5">
        <f>+SUMIFS('Contributor Payouts'!R:R,'Contributor Payouts'!$D:$D,"&gt;="&amp;'Squad-contributors'!$B8,'Contributor Payouts'!$D:$D,"&lt;"&amp;'Squad-contributors'!$B24)</f>
        <v>50121.599999999999</v>
      </c>
      <c r="O5">
        <f>+SUMIFS('Contributor Payouts'!S:S,'Contributor Payouts'!$D:$D,"&gt;="&amp;'Squad-contributors'!$B8,'Contributor Payouts'!$D:$D,"&lt;"&amp;'Squad-contributors'!$B24)</f>
        <v>16251.65</v>
      </c>
      <c r="P5">
        <f>+SUM(K5:O5)</f>
        <v>2059030.3600000003</v>
      </c>
    </row>
    <row r="6" spans="1:30" x14ac:dyDescent="0.2"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x14ac:dyDescent="0.2">
      <c r="A7" t="s">
        <v>1345</v>
      </c>
      <c r="B7" t="s">
        <v>401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1435</v>
      </c>
      <c r="J7" t="s">
        <v>1345</v>
      </c>
      <c r="K7" t="s">
        <v>401</v>
      </c>
      <c r="L7" t="s">
        <v>1473</v>
      </c>
      <c r="M7" t="s">
        <v>1456</v>
      </c>
      <c r="N7" s="30" t="s">
        <v>883</v>
      </c>
      <c r="O7" s="30" t="s">
        <v>1414</v>
      </c>
      <c r="P7" s="30" t="s">
        <v>901</v>
      </c>
      <c r="Q7" s="30" t="s">
        <v>1035</v>
      </c>
      <c r="R7" s="30" t="s">
        <v>1003</v>
      </c>
      <c r="S7" s="30" t="s">
        <v>896</v>
      </c>
      <c r="T7" s="30" t="s">
        <v>968</v>
      </c>
      <c r="U7" s="30" t="s">
        <v>932</v>
      </c>
      <c r="V7" s="30" t="s">
        <v>1067</v>
      </c>
      <c r="W7" s="30" t="s">
        <v>874</v>
      </c>
      <c r="X7" s="30" t="s">
        <v>1044</v>
      </c>
      <c r="Y7" s="30" t="s">
        <v>1435</v>
      </c>
    </row>
    <row r="8" spans="1:30" x14ac:dyDescent="0.2">
      <c r="A8" t="str">
        <f>+B$7</f>
        <v>Dxgov</v>
      </c>
      <c r="B8" s="1">
        <v>44228</v>
      </c>
      <c r="C8" s="4">
        <f>SUMIFS('Contributor Payouts'!O:O,'Contributor Payouts'!$D:$D,"&gt;="&amp;'Squad-contributors'!$B8,'Contributor Payouts'!$D:$D,"&lt;"&amp;'Squad-contributors'!$B9,'Contributor Payouts'!E:E,'Squad-contributors'!$B$7)</f>
        <v>2880</v>
      </c>
      <c r="D8" s="4">
        <f>SUMIFS('Contributor Payouts'!P:P,'Contributor Payouts'!$D:$D,"&gt;="&amp;'Squad-contributors'!$B8,'Contributor Payouts'!$D:$D,"&lt;"&amp;'Squad-contributors'!$B9,'Contributor Payouts'!F:F,'Squad-contributors'!$B$7)</f>
        <v>0</v>
      </c>
      <c r="E8" s="4">
        <f>SUMIFS('Contributor Payouts'!Q:Q,'Contributor Payouts'!$D:$D,"&gt;="&amp;'Squad-contributors'!$B8,'Contributor Payouts'!$D:$D,"&lt;"&amp;'Squad-contributors'!$B9,'Contributor Payouts'!G:G,'Squad-contributors'!$B$7)</f>
        <v>0</v>
      </c>
      <c r="F8" s="4">
        <f>SUMIFS('Contributor Payouts'!R:R,'Contributor Payouts'!$D:$D,"&gt;="&amp;'Squad-contributors'!$B8,'Contributor Payouts'!$D:$D,"&lt;"&amp;'Squad-contributors'!$B9,'Contributor Payouts'!H:H,'Squad-contributors'!$B$7)</f>
        <v>0</v>
      </c>
      <c r="G8" s="4">
        <f>SUMIFS('Contributor Payouts'!S:S,'Contributor Payouts'!$D:$D,"&gt;="&amp;'Squad-contributors'!$B8,'Contributor Payouts'!$D:$D,"&lt;"&amp;'Squad-contributors'!$B9,'Contributor Payouts'!I:I,'Squad-contributors'!$B$7)</f>
        <v>0</v>
      </c>
      <c r="H8" s="4">
        <f>SUM(C8:G8)</f>
        <v>2880</v>
      </c>
      <c r="I8" s="26"/>
      <c r="J8" t="str">
        <f>+K$7</f>
        <v>Dxgov</v>
      </c>
      <c r="K8" s="1">
        <v>44228</v>
      </c>
      <c r="L8" s="26">
        <f t="shared" ref="L8:L24" si="1">+SUM(M8:X8)</f>
        <v>20280</v>
      </c>
      <c r="M8" s="26">
        <f>+H8</f>
        <v>2880</v>
      </c>
      <c r="N8">
        <f>+SUMIFS('Other expenses'!$I:$I,'Other expenses'!$C:$C,"&gt;="&amp;'Squad-contributors'!$K8,'Other expenses'!$C:$C,"&lt;"&amp;'Squad-contributors'!$K9,'Other expenses'!$F:$F,'Squad-contributors'!$J8,'Other expenses'!$G:$G,'Squad-contributors'!N$7)</f>
        <v>17400</v>
      </c>
      <c r="O8">
        <f>+SUMIFS('Other expenses'!$I:$I,'Other expenses'!$C:$C,"&gt;="&amp;'Squad-contributors'!$K8,'Other expenses'!$C:$C,"&lt;"&amp;'Squad-contributors'!$K9,'Other expenses'!$F:$F,'Squad-contributors'!$J8,'Other expenses'!$G:$G,'Squad-contributors'!O$7)</f>
        <v>0</v>
      </c>
      <c r="P8">
        <f>+SUMIFS('Other expenses'!$I:$I,'Other expenses'!$C:$C,"&gt;="&amp;'Squad-contributors'!$K8,'Other expenses'!$C:$C,"&lt;"&amp;'Squad-contributors'!$K9,'Other expenses'!$F:$F,'Squad-contributors'!$J8,'Other expenses'!$G:$G,'Squad-contributors'!P$7)</f>
        <v>0</v>
      </c>
      <c r="Q8">
        <f>+SUMIFS('Other expenses'!$I:$I,'Other expenses'!$C:$C,"&gt;="&amp;'Squad-contributors'!$K8,'Other expenses'!$C:$C,"&lt;"&amp;'Squad-contributors'!$K9,'Other expenses'!$F:$F,'Squad-contributors'!$J8,'Other expenses'!$G:$G,'Squad-contributors'!Q$7)</f>
        <v>0</v>
      </c>
      <c r="R8">
        <f>+SUMIFS('Other expenses'!$I:$I,'Other expenses'!$C:$C,"&gt;="&amp;'Squad-contributors'!$K8,'Other expenses'!$C:$C,"&lt;"&amp;'Squad-contributors'!$K9,'Other expenses'!$F:$F,'Squad-contributors'!$J8,'Other expenses'!$G:$G,'Squad-contributors'!R$7)</f>
        <v>0</v>
      </c>
      <c r="S8">
        <f>+SUMIFS('Other expenses'!$I:$I,'Other expenses'!$C:$C,"&gt;="&amp;'Squad-contributors'!$K8,'Other expenses'!$C:$C,"&lt;"&amp;'Squad-contributors'!$K9,'Other expenses'!$F:$F,'Squad-contributors'!$J8,'Other expenses'!$G:$G,'Squad-contributors'!S$7)</f>
        <v>0</v>
      </c>
      <c r="T8">
        <f>+SUMIFS('Other expenses'!$I:$I,'Other expenses'!$C:$C,"&gt;="&amp;'Squad-contributors'!$K8,'Other expenses'!$C:$C,"&lt;"&amp;'Squad-contributors'!$K9,'Other expenses'!$F:$F,'Squad-contributors'!$J8,'Other expenses'!$G:$G,'Squad-contributors'!T$7)</f>
        <v>0</v>
      </c>
      <c r="U8">
        <f>+SUMIFS('Other expenses'!$I:$I,'Other expenses'!$C:$C,"&gt;="&amp;'Squad-contributors'!$K8,'Other expenses'!$C:$C,"&lt;"&amp;'Squad-contributors'!$K9,'Other expenses'!$F:$F,'Squad-contributors'!$J8,'Other expenses'!$G:$G,'Squad-contributors'!U$7)</f>
        <v>0</v>
      </c>
      <c r="V8">
        <f>+SUMIFS('Other expenses'!$I:$I,'Other expenses'!$C:$C,"&gt;="&amp;'Squad-contributors'!$K8,'Other expenses'!$C:$C,"&lt;"&amp;'Squad-contributors'!$K9,'Other expenses'!$F:$F,'Squad-contributors'!$J8,'Other expenses'!$G:$G,'Squad-contributors'!V$7)</f>
        <v>0</v>
      </c>
      <c r="W8">
        <f>+SUMIFS('Other expenses'!$I:$I,'Other expenses'!$C:$C,"&gt;="&amp;'Squad-contributors'!$K8,'Other expenses'!$C:$C,"&lt;"&amp;'Squad-contributors'!$K9,'Other expenses'!$F:$F,'Squad-contributors'!$J8,'Other expenses'!$G:$G,'Squad-contributors'!W$7)</f>
        <v>0</v>
      </c>
      <c r="X8">
        <f>+SUMIFS('Other expenses'!$I:$I,'Other expenses'!$C:$C,"&gt;="&amp;'Squad-contributors'!$K8,'Other expenses'!$C:$C,"&lt;"&amp;'Squad-contributors'!$K9,'Other expenses'!$F:$F,'Squad-contributors'!$J8,'Other expenses'!$G:$G,'Squad-contributors'!X$7)</f>
        <v>0</v>
      </c>
      <c r="Y8" s="26">
        <f t="shared" ref="Y8:Y23" si="2">SUM(M8:X8)</f>
        <v>20280</v>
      </c>
    </row>
    <row r="9" spans="1:30" x14ac:dyDescent="0.2">
      <c r="A9" t="str">
        <f t="shared" ref="A9:A24" si="3">+B$7</f>
        <v>Dxgov</v>
      </c>
      <c r="B9" s="1">
        <v>44256</v>
      </c>
      <c r="C9" s="4">
        <f>SUMIFS('Contributor Payouts'!O:O,'Contributor Payouts'!$D:$D,"&gt;="&amp;'Squad-contributors'!$B9,'Contributor Payouts'!$D:$D,"&lt;"&amp;'Squad-contributors'!$B10,'Contributor Payouts'!E:E,'Squad-contributors'!$B$7)</f>
        <v>3200</v>
      </c>
      <c r="D9" s="4">
        <f>SUMIFS('Contributor Payouts'!P:P,'Contributor Payouts'!$D:$D,"&gt;="&amp;'Squad-contributors'!$B9,'Contributor Payouts'!$D:$D,"&lt;"&amp;'Squad-contributors'!$B10,'Contributor Payouts'!F:F,'Squad-contributors'!$B$7)</f>
        <v>0</v>
      </c>
      <c r="E9" s="4">
        <f>SUMIFS('Contributor Payouts'!Q:Q,'Contributor Payouts'!$D:$D,"&gt;="&amp;'Squad-contributors'!$B9,'Contributor Payouts'!$D:$D,"&lt;"&amp;'Squad-contributors'!$B10,'Contributor Payouts'!G:G,'Squad-contributors'!$B$7)</f>
        <v>0</v>
      </c>
      <c r="F9" s="4">
        <f>SUMIFS('Contributor Payouts'!R:R,'Contributor Payouts'!$D:$D,"&gt;="&amp;'Squad-contributors'!$B9,'Contributor Payouts'!$D:$D,"&lt;"&amp;'Squad-contributors'!$B10,'Contributor Payouts'!H:H,'Squad-contributors'!$B$7)</f>
        <v>0</v>
      </c>
      <c r="G9" s="4">
        <f>SUMIFS('Contributor Payouts'!S:S,'Contributor Payouts'!$D:$D,"&gt;="&amp;'Squad-contributors'!$B9,'Contributor Payouts'!$D:$D,"&lt;"&amp;'Squad-contributors'!$B10,'Contributor Payouts'!I:I,'Squad-contributors'!$B$7)</f>
        <v>0</v>
      </c>
      <c r="H9" s="4">
        <f t="shared" ref="H9:H23" si="4">SUM(C9:G9)</f>
        <v>3200</v>
      </c>
      <c r="I9" s="26"/>
      <c r="J9" t="str">
        <f t="shared" ref="J9:J24" si="5">+K$7</f>
        <v>Dxgov</v>
      </c>
      <c r="K9" s="1">
        <v>44256</v>
      </c>
      <c r="L9" s="26">
        <f t="shared" si="1"/>
        <v>3200</v>
      </c>
      <c r="M9" s="26">
        <f t="shared" ref="M9:M24" si="6">+H9</f>
        <v>3200</v>
      </c>
      <c r="N9">
        <f>+SUMIFS('Other expenses'!$I:$I,'Other expenses'!$C:$C,"&gt;="&amp;'Squad-contributors'!$K9,'Other expenses'!$C:$C,"&lt;"&amp;'Squad-contributors'!$K10,'Other expenses'!$F:$F,'Squad-contributors'!$J9,'Other expenses'!$G:$G,'Squad-contributors'!N$7)</f>
        <v>0</v>
      </c>
      <c r="O9">
        <f>+SUMIFS('Other expenses'!$I:$I,'Other expenses'!$C:$C,"&gt;="&amp;'Squad-contributors'!$K9,'Other expenses'!$C:$C,"&lt;"&amp;'Squad-contributors'!$K10,'Other expenses'!$F:$F,'Squad-contributors'!$J9,'Other expenses'!$G:$G,'Squad-contributors'!O$7)</f>
        <v>0</v>
      </c>
      <c r="P9">
        <f>+SUMIFS('Other expenses'!$I:$I,'Other expenses'!$C:$C,"&gt;="&amp;'Squad-contributors'!$K9,'Other expenses'!$C:$C,"&lt;"&amp;'Squad-contributors'!$K10,'Other expenses'!$F:$F,'Squad-contributors'!$J9,'Other expenses'!$G:$G,'Squad-contributors'!P$7)</f>
        <v>0</v>
      </c>
      <c r="Q9">
        <f>+SUMIFS('Other expenses'!$I:$I,'Other expenses'!$C:$C,"&gt;="&amp;'Squad-contributors'!$K9,'Other expenses'!$C:$C,"&lt;"&amp;'Squad-contributors'!$K10,'Other expenses'!$F:$F,'Squad-contributors'!$J9,'Other expenses'!$G:$G,'Squad-contributors'!Q$7)</f>
        <v>0</v>
      </c>
      <c r="R9">
        <f>+SUMIFS('Other expenses'!$I:$I,'Other expenses'!$C:$C,"&gt;="&amp;'Squad-contributors'!$K9,'Other expenses'!$C:$C,"&lt;"&amp;'Squad-contributors'!$K10,'Other expenses'!$F:$F,'Squad-contributors'!$J9,'Other expenses'!$G:$G,'Squad-contributors'!R$7)</f>
        <v>0</v>
      </c>
      <c r="S9">
        <f>+SUMIFS('Other expenses'!$I:$I,'Other expenses'!$C:$C,"&gt;="&amp;'Squad-contributors'!$K9,'Other expenses'!$C:$C,"&lt;"&amp;'Squad-contributors'!$K10,'Other expenses'!$F:$F,'Squad-contributors'!$J9,'Other expenses'!$G:$G,'Squad-contributors'!S$7)</f>
        <v>0</v>
      </c>
      <c r="T9">
        <f>+SUMIFS('Other expenses'!$I:$I,'Other expenses'!$C:$C,"&gt;="&amp;'Squad-contributors'!$K9,'Other expenses'!$C:$C,"&lt;"&amp;'Squad-contributors'!$K10,'Other expenses'!$F:$F,'Squad-contributors'!$J9,'Other expenses'!$G:$G,'Squad-contributors'!T$7)</f>
        <v>0</v>
      </c>
      <c r="U9">
        <f>+SUMIFS('Other expenses'!$I:$I,'Other expenses'!$C:$C,"&gt;="&amp;'Squad-contributors'!$K9,'Other expenses'!$C:$C,"&lt;"&amp;'Squad-contributors'!$K10,'Other expenses'!$F:$F,'Squad-contributors'!$J9,'Other expenses'!$G:$G,'Squad-contributors'!U$7)</f>
        <v>0</v>
      </c>
      <c r="V9">
        <f>+SUMIFS('Other expenses'!$I:$I,'Other expenses'!$C:$C,"&gt;="&amp;'Squad-contributors'!$K9,'Other expenses'!$C:$C,"&lt;"&amp;'Squad-contributors'!$K10,'Other expenses'!$F:$F,'Squad-contributors'!$J9,'Other expenses'!$G:$G,'Squad-contributors'!V$7)</f>
        <v>0</v>
      </c>
      <c r="W9">
        <f>+SUMIFS('Other expenses'!$I:$I,'Other expenses'!$C:$C,"&gt;="&amp;'Squad-contributors'!$K9,'Other expenses'!$C:$C,"&lt;"&amp;'Squad-contributors'!$K10,'Other expenses'!$F:$F,'Squad-contributors'!$J9,'Other expenses'!$G:$G,'Squad-contributors'!W$7)</f>
        <v>0</v>
      </c>
      <c r="X9">
        <f>+SUMIFS('Other expenses'!$I:$I,'Other expenses'!$C:$C,"&gt;="&amp;'Squad-contributors'!$K9,'Other expenses'!$C:$C,"&lt;"&amp;'Squad-contributors'!$K10,'Other expenses'!$F:$F,'Squad-contributors'!$J9,'Other expenses'!$G:$G,'Squad-contributors'!X$7)</f>
        <v>0</v>
      </c>
      <c r="Y9" s="26">
        <f t="shared" si="2"/>
        <v>3200</v>
      </c>
    </row>
    <row r="10" spans="1:30" x14ac:dyDescent="0.2">
      <c r="A10" t="str">
        <f t="shared" si="3"/>
        <v>Dxgov</v>
      </c>
      <c r="B10" s="1">
        <v>44287</v>
      </c>
      <c r="C10" s="4">
        <f>SUMIFS('Contributor Payouts'!O:O,'Contributor Payouts'!$D:$D,"&gt;="&amp;'Squad-contributors'!$B10,'Contributor Payouts'!$D:$D,"&lt;"&amp;'Squad-contributors'!$B11,'Contributor Payouts'!E:E,'Squad-contributors'!$B$7)</f>
        <v>4800</v>
      </c>
      <c r="D10" s="4">
        <f>SUMIFS('Contributor Payouts'!P:P,'Contributor Payouts'!$D:$D,"&gt;="&amp;'Squad-contributors'!$B10,'Contributor Payouts'!$D:$D,"&lt;"&amp;'Squad-contributors'!$B11,'Contributor Payouts'!F:F,'Squad-contributors'!$B$7)</f>
        <v>0</v>
      </c>
      <c r="E10" s="4">
        <f>SUMIFS('Contributor Payouts'!Q:Q,'Contributor Payouts'!$D:$D,"&gt;="&amp;'Squad-contributors'!$B10,'Contributor Payouts'!$D:$D,"&lt;"&amp;'Squad-contributors'!$B11,'Contributor Payouts'!G:G,'Squad-contributors'!$B$7)</f>
        <v>0</v>
      </c>
      <c r="F10" s="4">
        <f>SUMIFS('Contributor Payouts'!R:R,'Contributor Payouts'!$D:$D,"&gt;="&amp;'Squad-contributors'!$B10,'Contributor Payouts'!$D:$D,"&lt;"&amp;'Squad-contributors'!$B11,'Contributor Payouts'!H:H,'Squad-contributors'!$B$7)</f>
        <v>0</v>
      </c>
      <c r="G10" s="4">
        <f>SUMIFS('Contributor Payouts'!S:S,'Contributor Payouts'!$D:$D,"&gt;="&amp;'Squad-contributors'!$B10,'Contributor Payouts'!$D:$D,"&lt;"&amp;'Squad-contributors'!$B11,'Contributor Payouts'!I:I,'Squad-contributors'!$B$7)</f>
        <v>0</v>
      </c>
      <c r="H10" s="4">
        <f t="shared" si="4"/>
        <v>4800</v>
      </c>
      <c r="I10" s="26"/>
      <c r="J10" t="str">
        <f t="shared" si="5"/>
        <v>Dxgov</v>
      </c>
      <c r="K10" s="1">
        <v>44287</v>
      </c>
      <c r="L10" s="26">
        <f t="shared" si="1"/>
        <v>19200</v>
      </c>
      <c r="M10" s="26">
        <f t="shared" si="6"/>
        <v>4800</v>
      </c>
      <c r="N10">
        <f>+SUMIFS('Other expenses'!$I:$I,'Other expenses'!$C:$C,"&gt;="&amp;'Squad-contributors'!$K10,'Other expenses'!$C:$C,"&lt;"&amp;'Squad-contributors'!$K11,'Other expenses'!$F:$F,'Squad-contributors'!$J10,'Other expenses'!$G:$G,'Squad-contributors'!N$7)</f>
        <v>10800</v>
      </c>
      <c r="O10">
        <f>+SUMIFS('Other expenses'!$I:$I,'Other expenses'!$C:$C,"&gt;="&amp;'Squad-contributors'!$K10,'Other expenses'!$C:$C,"&lt;"&amp;'Squad-contributors'!$K11,'Other expenses'!$F:$F,'Squad-contributors'!$J10,'Other expenses'!$G:$G,'Squad-contributors'!O$7)</f>
        <v>0</v>
      </c>
      <c r="P10">
        <f>+SUMIFS('Other expenses'!$I:$I,'Other expenses'!$C:$C,"&gt;="&amp;'Squad-contributors'!$K10,'Other expenses'!$C:$C,"&lt;"&amp;'Squad-contributors'!$K11,'Other expenses'!$F:$F,'Squad-contributors'!$J10,'Other expenses'!$G:$G,'Squad-contributors'!P$7)</f>
        <v>3600</v>
      </c>
      <c r="Q10">
        <f>+SUMIFS('Other expenses'!$I:$I,'Other expenses'!$C:$C,"&gt;="&amp;'Squad-contributors'!$K10,'Other expenses'!$C:$C,"&lt;"&amp;'Squad-contributors'!$K11,'Other expenses'!$F:$F,'Squad-contributors'!$J10,'Other expenses'!$G:$G,'Squad-contributors'!Q$7)</f>
        <v>0</v>
      </c>
      <c r="R10">
        <f>+SUMIFS('Other expenses'!$I:$I,'Other expenses'!$C:$C,"&gt;="&amp;'Squad-contributors'!$K10,'Other expenses'!$C:$C,"&lt;"&amp;'Squad-contributors'!$K11,'Other expenses'!$F:$F,'Squad-contributors'!$J10,'Other expenses'!$G:$G,'Squad-contributors'!R$7)</f>
        <v>0</v>
      </c>
      <c r="S10">
        <f>+SUMIFS('Other expenses'!$I:$I,'Other expenses'!$C:$C,"&gt;="&amp;'Squad-contributors'!$K10,'Other expenses'!$C:$C,"&lt;"&amp;'Squad-contributors'!$K11,'Other expenses'!$F:$F,'Squad-contributors'!$J10,'Other expenses'!$G:$G,'Squad-contributors'!S$7)</f>
        <v>0</v>
      </c>
      <c r="T10">
        <f>+SUMIFS('Other expenses'!$I:$I,'Other expenses'!$C:$C,"&gt;="&amp;'Squad-contributors'!$K10,'Other expenses'!$C:$C,"&lt;"&amp;'Squad-contributors'!$K11,'Other expenses'!$F:$F,'Squad-contributors'!$J10,'Other expenses'!$G:$G,'Squad-contributors'!T$7)</f>
        <v>0</v>
      </c>
      <c r="U10">
        <f>+SUMIFS('Other expenses'!$I:$I,'Other expenses'!$C:$C,"&gt;="&amp;'Squad-contributors'!$K10,'Other expenses'!$C:$C,"&lt;"&amp;'Squad-contributors'!$K11,'Other expenses'!$F:$F,'Squad-contributors'!$J10,'Other expenses'!$G:$G,'Squad-contributors'!U$7)</f>
        <v>0</v>
      </c>
      <c r="V10">
        <f>+SUMIFS('Other expenses'!$I:$I,'Other expenses'!$C:$C,"&gt;="&amp;'Squad-contributors'!$K10,'Other expenses'!$C:$C,"&lt;"&amp;'Squad-contributors'!$K11,'Other expenses'!$F:$F,'Squad-contributors'!$J10,'Other expenses'!$G:$G,'Squad-contributors'!V$7)</f>
        <v>0</v>
      </c>
      <c r="W10">
        <f>+SUMIFS('Other expenses'!$I:$I,'Other expenses'!$C:$C,"&gt;="&amp;'Squad-contributors'!$K10,'Other expenses'!$C:$C,"&lt;"&amp;'Squad-contributors'!$K11,'Other expenses'!$F:$F,'Squad-contributors'!$J10,'Other expenses'!$G:$G,'Squad-contributors'!W$7)</f>
        <v>0</v>
      </c>
      <c r="X10">
        <f>+SUMIFS('Other expenses'!$I:$I,'Other expenses'!$C:$C,"&gt;="&amp;'Squad-contributors'!$K10,'Other expenses'!$C:$C,"&lt;"&amp;'Squad-contributors'!$K11,'Other expenses'!$F:$F,'Squad-contributors'!$J10,'Other expenses'!$G:$G,'Squad-contributors'!X$7)</f>
        <v>0</v>
      </c>
      <c r="Y10" s="26">
        <f t="shared" si="2"/>
        <v>19200</v>
      </c>
    </row>
    <row r="11" spans="1:30" x14ac:dyDescent="0.2">
      <c r="A11" t="str">
        <f t="shared" si="3"/>
        <v>Dxgov</v>
      </c>
      <c r="B11" s="1">
        <v>44317</v>
      </c>
      <c r="C11" s="4">
        <f>SUMIFS('Contributor Payouts'!O:O,'Contributor Payouts'!$D:$D,"&gt;="&amp;'Squad-contributors'!$B11,'Contributor Payouts'!$D:$D,"&lt;"&amp;'Squad-contributors'!$B12,'Contributor Payouts'!E:E,'Squad-contributors'!$B$7)</f>
        <v>4800</v>
      </c>
      <c r="D11" s="4">
        <f>SUMIFS('Contributor Payouts'!P:P,'Contributor Payouts'!$D:$D,"&gt;="&amp;'Squad-contributors'!$B11,'Contributor Payouts'!$D:$D,"&lt;"&amp;'Squad-contributors'!$B12,'Contributor Payouts'!F:F,'Squad-contributors'!$B$7)</f>
        <v>0</v>
      </c>
      <c r="E11" s="4">
        <f>SUMIFS('Contributor Payouts'!Q:Q,'Contributor Payouts'!$D:$D,"&gt;="&amp;'Squad-contributors'!$B11,'Contributor Payouts'!$D:$D,"&lt;"&amp;'Squad-contributors'!$B12,'Contributor Payouts'!G:G,'Squad-contributors'!$B$7)</f>
        <v>0</v>
      </c>
      <c r="F11" s="4">
        <f>SUMIFS('Contributor Payouts'!R:R,'Contributor Payouts'!$D:$D,"&gt;="&amp;'Squad-contributors'!$B11,'Contributor Payouts'!$D:$D,"&lt;"&amp;'Squad-contributors'!$B12,'Contributor Payouts'!H:H,'Squad-contributors'!$B$7)</f>
        <v>0</v>
      </c>
      <c r="G11" s="4">
        <f>SUMIFS('Contributor Payouts'!S:S,'Contributor Payouts'!$D:$D,"&gt;="&amp;'Squad-contributors'!$B11,'Contributor Payouts'!$D:$D,"&lt;"&amp;'Squad-contributors'!$B12,'Contributor Payouts'!I:I,'Squad-contributors'!$B$7)</f>
        <v>0</v>
      </c>
      <c r="H11" s="4">
        <f t="shared" si="4"/>
        <v>4800</v>
      </c>
      <c r="I11" s="26"/>
      <c r="J11" t="str">
        <f t="shared" si="5"/>
        <v>Dxgov</v>
      </c>
      <c r="K11" s="1">
        <v>44317</v>
      </c>
      <c r="L11" s="26">
        <f t="shared" si="1"/>
        <v>4800</v>
      </c>
      <c r="M11" s="26">
        <f t="shared" si="6"/>
        <v>4800</v>
      </c>
      <c r="N11">
        <f>+SUMIFS('Other expenses'!$I:$I,'Other expenses'!$C:$C,"&gt;="&amp;'Squad-contributors'!$K11,'Other expenses'!$C:$C,"&lt;"&amp;'Squad-contributors'!$K12,'Other expenses'!$F:$F,'Squad-contributors'!$J11,'Other expenses'!$G:$G,'Squad-contributors'!N$7)</f>
        <v>0</v>
      </c>
      <c r="O11">
        <f>+SUMIFS('Other expenses'!$I:$I,'Other expenses'!$C:$C,"&gt;="&amp;'Squad-contributors'!$K11,'Other expenses'!$C:$C,"&lt;"&amp;'Squad-contributors'!$K12,'Other expenses'!$F:$F,'Squad-contributors'!$J11,'Other expenses'!$G:$G,'Squad-contributors'!O$7)</f>
        <v>0</v>
      </c>
      <c r="P11">
        <f>+SUMIFS('Other expenses'!$I:$I,'Other expenses'!$C:$C,"&gt;="&amp;'Squad-contributors'!$K11,'Other expenses'!$C:$C,"&lt;"&amp;'Squad-contributors'!$K12,'Other expenses'!$F:$F,'Squad-contributors'!$J11,'Other expenses'!$G:$G,'Squad-contributors'!P$7)</f>
        <v>0</v>
      </c>
      <c r="Q11">
        <f>+SUMIFS('Other expenses'!$I:$I,'Other expenses'!$C:$C,"&gt;="&amp;'Squad-contributors'!$K11,'Other expenses'!$C:$C,"&lt;"&amp;'Squad-contributors'!$K12,'Other expenses'!$F:$F,'Squad-contributors'!$J11,'Other expenses'!$G:$G,'Squad-contributors'!Q$7)</f>
        <v>0</v>
      </c>
      <c r="R11">
        <f>+SUMIFS('Other expenses'!$I:$I,'Other expenses'!$C:$C,"&gt;="&amp;'Squad-contributors'!$K11,'Other expenses'!$C:$C,"&lt;"&amp;'Squad-contributors'!$K12,'Other expenses'!$F:$F,'Squad-contributors'!$J11,'Other expenses'!$G:$G,'Squad-contributors'!R$7)</f>
        <v>0</v>
      </c>
      <c r="S11">
        <f>+SUMIFS('Other expenses'!$I:$I,'Other expenses'!$C:$C,"&gt;="&amp;'Squad-contributors'!$K11,'Other expenses'!$C:$C,"&lt;"&amp;'Squad-contributors'!$K12,'Other expenses'!$F:$F,'Squad-contributors'!$J11,'Other expenses'!$G:$G,'Squad-contributors'!S$7)</f>
        <v>0</v>
      </c>
      <c r="T11">
        <f>+SUMIFS('Other expenses'!$I:$I,'Other expenses'!$C:$C,"&gt;="&amp;'Squad-contributors'!$K11,'Other expenses'!$C:$C,"&lt;"&amp;'Squad-contributors'!$K12,'Other expenses'!$F:$F,'Squad-contributors'!$J11,'Other expenses'!$G:$G,'Squad-contributors'!T$7)</f>
        <v>0</v>
      </c>
      <c r="U11">
        <f>+SUMIFS('Other expenses'!$I:$I,'Other expenses'!$C:$C,"&gt;="&amp;'Squad-contributors'!$K11,'Other expenses'!$C:$C,"&lt;"&amp;'Squad-contributors'!$K12,'Other expenses'!$F:$F,'Squad-contributors'!$J11,'Other expenses'!$G:$G,'Squad-contributors'!U$7)</f>
        <v>0</v>
      </c>
      <c r="V11">
        <f>+SUMIFS('Other expenses'!$I:$I,'Other expenses'!$C:$C,"&gt;="&amp;'Squad-contributors'!$K11,'Other expenses'!$C:$C,"&lt;"&amp;'Squad-contributors'!$K12,'Other expenses'!$F:$F,'Squad-contributors'!$J11,'Other expenses'!$G:$G,'Squad-contributors'!V$7)</f>
        <v>0</v>
      </c>
      <c r="W11">
        <f>+SUMIFS('Other expenses'!$I:$I,'Other expenses'!$C:$C,"&gt;="&amp;'Squad-contributors'!$K11,'Other expenses'!$C:$C,"&lt;"&amp;'Squad-contributors'!$K12,'Other expenses'!$F:$F,'Squad-contributors'!$J11,'Other expenses'!$G:$G,'Squad-contributors'!W$7)</f>
        <v>0</v>
      </c>
      <c r="X11">
        <f>+SUMIFS('Other expenses'!$I:$I,'Other expenses'!$C:$C,"&gt;="&amp;'Squad-contributors'!$K11,'Other expenses'!$C:$C,"&lt;"&amp;'Squad-contributors'!$K12,'Other expenses'!$F:$F,'Squad-contributors'!$J11,'Other expenses'!$G:$G,'Squad-contributors'!X$7)</f>
        <v>0</v>
      </c>
      <c r="Y11" s="26">
        <f t="shared" si="2"/>
        <v>4800</v>
      </c>
    </row>
    <row r="12" spans="1:30" x14ac:dyDescent="0.2">
      <c r="A12" t="str">
        <f t="shared" si="3"/>
        <v>Dxgov</v>
      </c>
      <c r="B12" s="1">
        <v>44348</v>
      </c>
      <c r="C12" s="4">
        <f>SUMIFS('Contributor Payouts'!O:O,'Contributor Payouts'!$D:$D,"&gt;="&amp;'Squad-contributors'!$B12,'Contributor Payouts'!$D:$D,"&lt;"&amp;'Squad-contributors'!$B13,'Contributor Payouts'!E:E,'Squad-contributors'!$B$7)</f>
        <v>0</v>
      </c>
      <c r="D12" s="4">
        <f>SUMIFS('Contributor Payouts'!P:P,'Contributor Payouts'!$D:$D,"&gt;="&amp;'Squad-contributors'!$B12,'Contributor Payouts'!$D:$D,"&lt;"&amp;'Squad-contributors'!$B13,'Contributor Payouts'!F:F,'Squad-contributors'!$B$7)</f>
        <v>0</v>
      </c>
      <c r="E12" s="4">
        <f>SUMIFS('Contributor Payouts'!Q:Q,'Contributor Payouts'!$D:$D,"&gt;="&amp;'Squad-contributors'!$B12,'Contributor Payouts'!$D:$D,"&lt;"&amp;'Squad-contributors'!$B13,'Contributor Payouts'!G:G,'Squad-contributors'!$B$7)</f>
        <v>0</v>
      </c>
      <c r="F12" s="4">
        <f>SUMIFS('Contributor Payouts'!R:R,'Contributor Payouts'!$D:$D,"&gt;="&amp;'Squad-contributors'!$B12,'Contributor Payouts'!$D:$D,"&lt;"&amp;'Squad-contributors'!$B13,'Contributor Payouts'!H:H,'Squad-contributors'!$B$7)</f>
        <v>0</v>
      </c>
      <c r="G12" s="4">
        <f>SUMIFS('Contributor Payouts'!S:S,'Contributor Payouts'!$D:$D,"&gt;="&amp;'Squad-contributors'!$B12,'Contributor Payouts'!$D:$D,"&lt;"&amp;'Squad-contributors'!$B13,'Contributor Payouts'!I:I,'Squad-contributors'!$B$7)</f>
        <v>0</v>
      </c>
      <c r="H12" s="4">
        <f t="shared" si="4"/>
        <v>0</v>
      </c>
      <c r="I12" s="26"/>
      <c r="J12" t="str">
        <f t="shared" si="5"/>
        <v>Dxgov</v>
      </c>
      <c r="K12" s="1">
        <v>44348</v>
      </c>
      <c r="L12" s="26">
        <f t="shared" si="1"/>
        <v>10830</v>
      </c>
      <c r="M12" s="26">
        <f t="shared" si="6"/>
        <v>0</v>
      </c>
      <c r="N12">
        <f>+SUMIFS('Other expenses'!$I:$I,'Other expenses'!$C:$C,"&gt;="&amp;'Squad-contributors'!$K12,'Other expenses'!$C:$C,"&lt;"&amp;'Squad-contributors'!$K13,'Other expenses'!$F:$F,'Squad-contributors'!$J12,'Other expenses'!$G:$G,'Squad-contributors'!N$7)</f>
        <v>10830</v>
      </c>
      <c r="O12">
        <f>+SUMIFS('Other expenses'!$I:$I,'Other expenses'!$C:$C,"&gt;="&amp;'Squad-contributors'!$K12,'Other expenses'!$C:$C,"&lt;"&amp;'Squad-contributors'!$K13,'Other expenses'!$F:$F,'Squad-contributors'!$J12,'Other expenses'!$G:$G,'Squad-contributors'!O$7)</f>
        <v>0</v>
      </c>
      <c r="P12">
        <f>+SUMIFS('Other expenses'!$I:$I,'Other expenses'!$C:$C,"&gt;="&amp;'Squad-contributors'!$K12,'Other expenses'!$C:$C,"&lt;"&amp;'Squad-contributors'!$K13,'Other expenses'!$F:$F,'Squad-contributors'!$J12,'Other expenses'!$G:$G,'Squad-contributors'!P$7)</f>
        <v>0</v>
      </c>
      <c r="Q12">
        <f>+SUMIFS('Other expenses'!$I:$I,'Other expenses'!$C:$C,"&gt;="&amp;'Squad-contributors'!$K12,'Other expenses'!$C:$C,"&lt;"&amp;'Squad-contributors'!$K13,'Other expenses'!$F:$F,'Squad-contributors'!$J12,'Other expenses'!$G:$G,'Squad-contributors'!Q$7)</f>
        <v>0</v>
      </c>
      <c r="R12">
        <f>+SUMIFS('Other expenses'!$I:$I,'Other expenses'!$C:$C,"&gt;="&amp;'Squad-contributors'!$K12,'Other expenses'!$C:$C,"&lt;"&amp;'Squad-contributors'!$K13,'Other expenses'!$F:$F,'Squad-contributors'!$J12,'Other expenses'!$G:$G,'Squad-contributors'!R$7)</f>
        <v>0</v>
      </c>
      <c r="S12">
        <f>+SUMIFS('Other expenses'!$I:$I,'Other expenses'!$C:$C,"&gt;="&amp;'Squad-contributors'!$K12,'Other expenses'!$C:$C,"&lt;"&amp;'Squad-contributors'!$K13,'Other expenses'!$F:$F,'Squad-contributors'!$J12,'Other expenses'!$G:$G,'Squad-contributors'!S$7)</f>
        <v>0</v>
      </c>
      <c r="T12">
        <f>+SUMIFS('Other expenses'!$I:$I,'Other expenses'!$C:$C,"&gt;="&amp;'Squad-contributors'!$K12,'Other expenses'!$C:$C,"&lt;"&amp;'Squad-contributors'!$K13,'Other expenses'!$F:$F,'Squad-contributors'!$J12,'Other expenses'!$G:$G,'Squad-contributors'!T$7)</f>
        <v>0</v>
      </c>
      <c r="U12">
        <f>+SUMIFS('Other expenses'!$I:$I,'Other expenses'!$C:$C,"&gt;="&amp;'Squad-contributors'!$K12,'Other expenses'!$C:$C,"&lt;"&amp;'Squad-contributors'!$K13,'Other expenses'!$F:$F,'Squad-contributors'!$J12,'Other expenses'!$G:$G,'Squad-contributors'!U$7)</f>
        <v>0</v>
      </c>
      <c r="V12">
        <f>+SUMIFS('Other expenses'!$I:$I,'Other expenses'!$C:$C,"&gt;="&amp;'Squad-contributors'!$K12,'Other expenses'!$C:$C,"&lt;"&amp;'Squad-contributors'!$K13,'Other expenses'!$F:$F,'Squad-contributors'!$J12,'Other expenses'!$G:$G,'Squad-contributors'!V$7)</f>
        <v>0</v>
      </c>
      <c r="W12">
        <f>+SUMIFS('Other expenses'!$I:$I,'Other expenses'!$C:$C,"&gt;="&amp;'Squad-contributors'!$K12,'Other expenses'!$C:$C,"&lt;"&amp;'Squad-contributors'!$K13,'Other expenses'!$F:$F,'Squad-contributors'!$J12,'Other expenses'!$G:$G,'Squad-contributors'!W$7)</f>
        <v>0</v>
      </c>
      <c r="X12">
        <f>+SUMIFS('Other expenses'!$I:$I,'Other expenses'!$C:$C,"&gt;="&amp;'Squad-contributors'!$K12,'Other expenses'!$C:$C,"&lt;"&amp;'Squad-contributors'!$K13,'Other expenses'!$F:$F,'Squad-contributors'!$J12,'Other expenses'!$G:$G,'Squad-contributors'!X$7)</f>
        <v>0</v>
      </c>
      <c r="Y12" s="26">
        <f t="shared" si="2"/>
        <v>10830</v>
      </c>
    </row>
    <row r="13" spans="1:30" x14ac:dyDescent="0.2">
      <c r="A13" t="str">
        <f t="shared" si="3"/>
        <v>Dxgov</v>
      </c>
      <c r="B13" s="1">
        <v>44378</v>
      </c>
      <c r="C13" s="4">
        <f>SUMIFS('Contributor Payouts'!O:O,'Contributor Payouts'!$D:$D,"&gt;="&amp;'Squad-contributors'!$B13,'Contributor Payouts'!$D:$D,"&lt;"&amp;'Squad-contributors'!$B14,'Contributor Payouts'!E:E,'Squad-contributors'!$B$7)</f>
        <v>6400</v>
      </c>
      <c r="D13" s="4">
        <f>SUMIFS('Contributor Payouts'!P:P,'Contributor Payouts'!$D:$D,"&gt;="&amp;'Squad-contributors'!$B13,'Contributor Payouts'!$D:$D,"&lt;"&amp;'Squad-contributors'!$B14,'Contributor Payouts'!F:F,'Squad-contributors'!$B$7)</f>
        <v>0</v>
      </c>
      <c r="E13" s="4">
        <f>SUMIFS('Contributor Payouts'!Q:Q,'Contributor Payouts'!$D:$D,"&gt;="&amp;'Squad-contributors'!$B13,'Contributor Payouts'!$D:$D,"&lt;"&amp;'Squad-contributors'!$B14,'Contributor Payouts'!G:G,'Squad-contributors'!$B$7)</f>
        <v>0</v>
      </c>
      <c r="F13" s="4">
        <f>SUMIFS('Contributor Payouts'!R:R,'Contributor Payouts'!$D:$D,"&gt;="&amp;'Squad-contributors'!$B13,'Contributor Payouts'!$D:$D,"&lt;"&amp;'Squad-contributors'!$B14,'Contributor Payouts'!H:H,'Squad-contributors'!$B$7)</f>
        <v>0</v>
      </c>
      <c r="G13" s="4">
        <f>SUMIFS('Contributor Payouts'!S:S,'Contributor Payouts'!$D:$D,"&gt;="&amp;'Squad-contributors'!$B13,'Contributor Payouts'!$D:$D,"&lt;"&amp;'Squad-contributors'!$B14,'Contributor Payouts'!I:I,'Squad-contributors'!$B$7)</f>
        <v>0</v>
      </c>
      <c r="H13" s="4">
        <f t="shared" si="4"/>
        <v>6400</v>
      </c>
      <c r="I13" s="26"/>
      <c r="J13" t="str">
        <f t="shared" si="5"/>
        <v>Dxgov</v>
      </c>
      <c r="K13" s="1">
        <v>44378</v>
      </c>
      <c r="L13" s="26">
        <f t="shared" si="1"/>
        <v>6400</v>
      </c>
      <c r="M13" s="26">
        <f t="shared" si="6"/>
        <v>6400</v>
      </c>
      <c r="N13">
        <f>+SUMIFS('Other expenses'!$I:$I,'Other expenses'!$C:$C,"&gt;="&amp;'Squad-contributors'!$K13,'Other expenses'!$C:$C,"&lt;"&amp;'Squad-contributors'!$K14,'Other expenses'!$F:$F,'Squad-contributors'!$J13,'Other expenses'!$G:$G,'Squad-contributors'!N$7)</f>
        <v>0</v>
      </c>
      <c r="O13">
        <f>+SUMIFS('Other expenses'!$I:$I,'Other expenses'!$C:$C,"&gt;="&amp;'Squad-contributors'!$K13,'Other expenses'!$C:$C,"&lt;"&amp;'Squad-contributors'!$K14,'Other expenses'!$F:$F,'Squad-contributors'!$J13,'Other expenses'!$G:$G,'Squad-contributors'!O$7)</f>
        <v>0</v>
      </c>
      <c r="P13">
        <f>+SUMIFS('Other expenses'!$I:$I,'Other expenses'!$C:$C,"&gt;="&amp;'Squad-contributors'!$K13,'Other expenses'!$C:$C,"&lt;"&amp;'Squad-contributors'!$K14,'Other expenses'!$F:$F,'Squad-contributors'!$J13,'Other expenses'!$G:$G,'Squad-contributors'!P$7)</f>
        <v>0</v>
      </c>
      <c r="Q13">
        <f>+SUMIFS('Other expenses'!$I:$I,'Other expenses'!$C:$C,"&gt;="&amp;'Squad-contributors'!$K13,'Other expenses'!$C:$C,"&lt;"&amp;'Squad-contributors'!$K14,'Other expenses'!$F:$F,'Squad-contributors'!$J13,'Other expenses'!$G:$G,'Squad-contributors'!Q$7)</f>
        <v>0</v>
      </c>
      <c r="R13">
        <f>+SUMIFS('Other expenses'!$I:$I,'Other expenses'!$C:$C,"&gt;="&amp;'Squad-contributors'!$K13,'Other expenses'!$C:$C,"&lt;"&amp;'Squad-contributors'!$K14,'Other expenses'!$F:$F,'Squad-contributors'!$J13,'Other expenses'!$G:$G,'Squad-contributors'!R$7)</f>
        <v>0</v>
      </c>
      <c r="S13">
        <f>+SUMIFS('Other expenses'!$I:$I,'Other expenses'!$C:$C,"&gt;="&amp;'Squad-contributors'!$K13,'Other expenses'!$C:$C,"&lt;"&amp;'Squad-contributors'!$K14,'Other expenses'!$F:$F,'Squad-contributors'!$J13,'Other expenses'!$G:$G,'Squad-contributors'!S$7)</f>
        <v>0</v>
      </c>
      <c r="T13">
        <f>+SUMIFS('Other expenses'!$I:$I,'Other expenses'!$C:$C,"&gt;="&amp;'Squad-contributors'!$K13,'Other expenses'!$C:$C,"&lt;"&amp;'Squad-contributors'!$K14,'Other expenses'!$F:$F,'Squad-contributors'!$J13,'Other expenses'!$G:$G,'Squad-contributors'!T$7)</f>
        <v>0</v>
      </c>
      <c r="U13">
        <f>+SUMIFS('Other expenses'!$I:$I,'Other expenses'!$C:$C,"&gt;="&amp;'Squad-contributors'!$K13,'Other expenses'!$C:$C,"&lt;"&amp;'Squad-contributors'!$K14,'Other expenses'!$F:$F,'Squad-contributors'!$J13,'Other expenses'!$G:$G,'Squad-contributors'!U$7)</f>
        <v>0</v>
      </c>
      <c r="V13">
        <f>+SUMIFS('Other expenses'!$I:$I,'Other expenses'!$C:$C,"&gt;="&amp;'Squad-contributors'!$K13,'Other expenses'!$C:$C,"&lt;"&amp;'Squad-contributors'!$K14,'Other expenses'!$F:$F,'Squad-contributors'!$J13,'Other expenses'!$G:$G,'Squad-contributors'!V$7)</f>
        <v>0</v>
      </c>
      <c r="W13">
        <f>+SUMIFS('Other expenses'!$I:$I,'Other expenses'!$C:$C,"&gt;="&amp;'Squad-contributors'!$K13,'Other expenses'!$C:$C,"&lt;"&amp;'Squad-contributors'!$K14,'Other expenses'!$F:$F,'Squad-contributors'!$J13,'Other expenses'!$G:$G,'Squad-contributors'!W$7)</f>
        <v>0</v>
      </c>
      <c r="X13">
        <f>+SUMIFS('Other expenses'!$I:$I,'Other expenses'!$C:$C,"&gt;="&amp;'Squad-contributors'!$K13,'Other expenses'!$C:$C,"&lt;"&amp;'Squad-contributors'!$K14,'Other expenses'!$F:$F,'Squad-contributors'!$J13,'Other expenses'!$G:$G,'Squad-contributors'!X$7)</f>
        <v>0</v>
      </c>
      <c r="Y13" s="26">
        <f t="shared" si="2"/>
        <v>6400</v>
      </c>
    </row>
    <row r="14" spans="1:30" x14ac:dyDescent="0.2">
      <c r="A14" t="str">
        <f t="shared" si="3"/>
        <v>Dxgov</v>
      </c>
      <c r="B14" s="1">
        <v>44409</v>
      </c>
      <c r="C14" s="4">
        <f>SUMIFS('Contributor Payouts'!O:O,'Contributor Payouts'!$D:$D,"&gt;="&amp;'Squad-contributors'!$B14,'Contributor Payouts'!$D:$D,"&lt;"&amp;'Squad-contributors'!$B15,'Contributor Payouts'!E:E,'Squad-contributors'!$B$7)</f>
        <v>6400</v>
      </c>
      <c r="D14" s="4">
        <f>SUMIFS('Contributor Payouts'!P:P,'Contributor Payouts'!$D:$D,"&gt;="&amp;'Squad-contributors'!$B14,'Contributor Payouts'!$D:$D,"&lt;"&amp;'Squad-contributors'!$B15,'Contributor Payouts'!F:F,'Squad-contributors'!$B$7)</f>
        <v>0</v>
      </c>
      <c r="E14" s="4">
        <f>SUMIFS('Contributor Payouts'!Q:Q,'Contributor Payouts'!$D:$D,"&gt;="&amp;'Squad-contributors'!$B14,'Contributor Payouts'!$D:$D,"&lt;"&amp;'Squad-contributors'!$B15,'Contributor Payouts'!G:G,'Squad-contributors'!$B$7)</f>
        <v>420</v>
      </c>
      <c r="F14" s="4">
        <f>SUMIFS('Contributor Payouts'!R:R,'Contributor Payouts'!$D:$D,"&gt;="&amp;'Squad-contributors'!$B14,'Contributor Payouts'!$D:$D,"&lt;"&amp;'Squad-contributors'!$B15,'Contributor Payouts'!H:H,'Squad-contributors'!$B$7)</f>
        <v>0</v>
      </c>
      <c r="G14" s="4">
        <f>SUMIFS('Contributor Payouts'!S:S,'Contributor Payouts'!$D:$D,"&gt;="&amp;'Squad-contributors'!$B14,'Contributor Payouts'!$D:$D,"&lt;"&amp;'Squad-contributors'!$B15,'Contributor Payouts'!I:I,'Squad-contributors'!$B$7)</f>
        <v>0</v>
      </c>
      <c r="H14" s="4">
        <f t="shared" si="4"/>
        <v>6820</v>
      </c>
      <c r="I14" s="26"/>
      <c r="J14" t="str">
        <f t="shared" si="5"/>
        <v>Dxgov</v>
      </c>
      <c r="K14" s="1">
        <v>44409</v>
      </c>
      <c r="L14" s="26">
        <f t="shared" si="1"/>
        <v>6820</v>
      </c>
      <c r="M14" s="26">
        <f t="shared" si="6"/>
        <v>6820</v>
      </c>
      <c r="N14">
        <f>+SUMIFS('Other expenses'!$I:$I,'Other expenses'!$C:$C,"&gt;="&amp;'Squad-contributors'!$K14,'Other expenses'!$C:$C,"&lt;"&amp;'Squad-contributors'!$K15,'Other expenses'!$F:$F,'Squad-contributors'!$J14,'Other expenses'!$G:$G,'Squad-contributors'!N$7)</f>
        <v>0</v>
      </c>
      <c r="O14">
        <f>+SUMIFS('Other expenses'!$I:$I,'Other expenses'!$C:$C,"&gt;="&amp;'Squad-contributors'!$K14,'Other expenses'!$C:$C,"&lt;"&amp;'Squad-contributors'!$K15,'Other expenses'!$F:$F,'Squad-contributors'!$J14,'Other expenses'!$G:$G,'Squad-contributors'!O$7)</f>
        <v>0</v>
      </c>
      <c r="P14">
        <f>+SUMIFS('Other expenses'!$I:$I,'Other expenses'!$C:$C,"&gt;="&amp;'Squad-contributors'!$K14,'Other expenses'!$C:$C,"&lt;"&amp;'Squad-contributors'!$K15,'Other expenses'!$F:$F,'Squad-contributors'!$J14,'Other expenses'!$G:$G,'Squad-contributors'!P$7)</f>
        <v>0</v>
      </c>
      <c r="Q14">
        <f>+SUMIFS('Other expenses'!$I:$I,'Other expenses'!$C:$C,"&gt;="&amp;'Squad-contributors'!$K14,'Other expenses'!$C:$C,"&lt;"&amp;'Squad-contributors'!$K15,'Other expenses'!$F:$F,'Squad-contributors'!$J14,'Other expenses'!$G:$G,'Squad-contributors'!Q$7)</f>
        <v>0</v>
      </c>
      <c r="R14">
        <f>+SUMIFS('Other expenses'!$I:$I,'Other expenses'!$C:$C,"&gt;="&amp;'Squad-contributors'!$K14,'Other expenses'!$C:$C,"&lt;"&amp;'Squad-contributors'!$K15,'Other expenses'!$F:$F,'Squad-contributors'!$J14,'Other expenses'!$G:$G,'Squad-contributors'!R$7)</f>
        <v>0</v>
      </c>
      <c r="S14">
        <f>+SUMIFS('Other expenses'!$I:$I,'Other expenses'!$C:$C,"&gt;="&amp;'Squad-contributors'!$K14,'Other expenses'!$C:$C,"&lt;"&amp;'Squad-contributors'!$K15,'Other expenses'!$F:$F,'Squad-contributors'!$J14,'Other expenses'!$G:$G,'Squad-contributors'!S$7)</f>
        <v>0</v>
      </c>
      <c r="T14">
        <f>+SUMIFS('Other expenses'!$I:$I,'Other expenses'!$C:$C,"&gt;="&amp;'Squad-contributors'!$K14,'Other expenses'!$C:$C,"&lt;"&amp;'Squad-contributors'!$K15,'Other expenses'!$F:$F,'Squad-contributors'!$J14,'Other expenses'!$G:$G,'Squad-contributors'!T$7)</f>
        <v>0</v>
      </c>
      <c r="U14">
        <f>+SUMIFS('Other expenses'!$I:$I,'Other expenses'!$C:$C,"&gt;="&amp;'Squad-contributors'!$K14,'Other expenses'!$C:$C,"&lt;"&amp;'Squad-contributors'!$K15,'Other expenses'!$F:$F,'Squad-contributors'!$J14,'Other expenses'!$G:$G,'Squad-contributors'!U$7)</f>
        <v>0</v>
      </c>
      <c r="V14">
        <f>+SUMIFS('Other expenses'!$I:$I,'Other expenses'!$C:$C,"&gt;="&amp;'Squad-contributors'!$K14,'Other expenses'!$C:$C,"&lt;"&amp;'Squad-contributors'!$K15,'Other expenses'!$F:$F,'Squad-contributors'!$J14,'Other expenses'!$G:$G,'Squad-contributors'!V$7)</f>
        <v>0</v>
      </c>
      <c r="W14">
        <f>+SUMIFS('Other expenses'!$I:$I,'Other expenses'!$C:$C,"&gt;="&amp;'Squad-contributors'!$K14,'Other expenses'!$C:$C,"&lt;"&amp;'Squad-contributors'!$K15,'Other expenses'!$F:$F,'Squad-contributors'!$J14,'Other expenses'!$G:$G,'Squad-contributors'!W$7)</f>
        <v>0</v>
      </c>
      <c r="X14">
        <f>+SUMIFS('Other expenses'!$I:$I,'Other expenses'!$C:$C,"&gt;="&amp;'Squad-contributors'!$K14,'Other expenses'!$C:$C,"&lt;"&amp;'Squad-contributors'!$K15,'Other expenses'!$F:$F,'Squad-contributors'!$J14,'Other expenses'!$G:$G,'Squad-contributors'!X$7)</f>
        <v>0</v>
      </c>
      <c r="Y14" s="26">
        <f t="shared" si="2"/>
        <v>6820</v>
      </c>
      <c r="AA14" t="s">
        <v>1511</v>
      </c>
      <c r="AB14" t="s">
        <v>1512</v>
      </c>
    </row>
    <row r="15" spans="1:30" x14ac:dyDescent="0.2">
      <c r="A15" t="str">
        <f t="shared" si="3"/>
        <v>Dxgov</v>
      </c>
      <c r="B15" s="1">
        <v>44440</v>
      </c>
      <c r="C15" s="4">
        <f>SUMIFS('Contributor Payouts'!O:O,'Contributor Payouts'!$D:$D,"&gt;="&amp;'Squad-contributors'!$B15,'Contributor Payouts'!$D:$D,"&lt;"&amp;'Squad-contributors'!$B16,'Contributor Payouts'!E:E,'Squad-contributors'!$B$7)</f>
        <v>3200</v>
      </c>
      <c r="D15" s="4">
        <f>SUMIFS('Contributor Payouts'!P:P,'Contributor Payouts'!$D:$D,"&gt;="&amp;'Squad-contributors'!$B15,'Contributor Payouts'!$D:$D,"&lt;"&amp;'Squad-contributors'!$B16,'Contributor Payouts'!F:F,'Squad-contributors'!$B$7)</f>
        <v>1800</v>
      </c>
      <c r="E15" s="4">
        <f>SUMIFS('Contributor Payouts'!Q:Q,'Contributor Payouts'!$D:$D,"&gt;="&amp;'Squad-contributors'!$B15,'Contributor Payouts'!$D:$D,"&lt;"&amp;'Squad-contributors'!$B16,'Contributor Payouts'!G:G,'Squad-contributors'!$B$7)</f>
        <v>420</v>
      </c>
      <c r="F15" s="4">
        <f>SUMIFS('Contributor Payouts'!R:R,'Contributor Payouts'!$D:$D,"&gt;="&amp;'Squad-contributors'!$B15,'Contributor Payouts'!$D:$D,"&lt;"&amp;'Squad-contributors'!$B16,'Contributor Payouts'!H:H,'Squad-contributors'!$B$7)</f>
        <v>0</v>
      </c>
      <c r="G15" s="4">
        <f>SUMIFS('Contributor Payouts'!S:S,'Contributor Payouts'!$D:$D,"&gt;="&amp;'Squad-contributors'!$B15,'Contributor Payouts'!$D:$D,"&lt;"&amp;'Squad-contributors'!$B16,'Contributor Payouts'!I:I,'Squad-contributors'!$B$7)</f>
        <v>0</v>
      </c>
      <c r="H15" s="4">
        <f t="shared" si="4"/>
        <v>5420</v>
      </c>
      <c r="I15" s="26"/>
      <c r="J15" t="str">
        <f t="shared" si="5"/>
        <v>Dxgov</v>
      </c>
      <c r="K15" s="1">
        <v>44440</v>
      </c>
      <c r="L15" s="26">
        <f t="shared" si="1"/>
        <v>5420</v>
      </c>
      <c r="M15" s="26">
        <f t="shared" si="6"/>
        <v>5420</v>
      </c>
      <c r="N15">
        <f>+SUMIFS('Other expenses'!$I:$I,'Other expenses'!$C:$C,"&gt;="&amp;'Squad-contributors'!$K15,'Other expenses'!$C:$C,"&lt;"&amp;'Squad-contributors'!$K16,'Other expenses'!$F:$F,'Squad-contributors'!$J15,'Other expenses'!$G:$G,'Squad-contributors'!N$7)</f>
        <v>0</v>
      </c>
      <c r="O15">
        <f>+SUMIFS('Other expenses'!$I:$I,'Other expenses'!$C:$C,"&gt;="&amp;'Squad-contributors'!$K15,'Other expenses'!$C:$C,"&lt;"&amp;'Squad-contributors'!$K16,'Other expenses'!$F:$F,'Squad-contributors'!$J15,'Other expenses'!$G:$G,'Squad-contributors'!O$7)</f>
        <v>0</v>
      </c>
      <c r="P15">
        <f>+SUMIFS('Other expenses'!$I:$I,'Other expenses'!$C:$C,"&gt;="&amp;'Squad-contributors'!$K15,'Other expenses'!$C:$C,"&lt;"&amp;'Squad-contributors'!$K16,'Other expenses'!$F:$F,'Squad-contributors'!$J15,'Other expenses'!$G:$G,'Squad-contributors'!P$7)</f>
        <v>0</v>
      </c>
      <c r="Q15">
        <f>+SUMIFS('Other expenses'!$I:$I,'Other expenses'!$C:$C,"&gt;="&amp;'Squad-contributors'!$K15,'Other expenses'!$C:$C,"&lt;"&amp;'Squad-contributors'!$K16,'Other expenses'!$F:$F,'Squad-contributors'!$J15,'Other expenses'!$G:$G,'Squad-contributors'!Q$7)</f>
        <v>0</v>
      </c>
      <c r="R15">
        <f>+SUMIFS('Other expenses'!$I:$I,'Other expenses'!$C:$C,"&gt;="&amp;'Squad-contributors'!$K15,'Other expenses'!$C:$C,"&lt;"&amp;'Squad-contributors'!$K16,'Other expenses'!$F:$F,'Squad-contributors'!$J15,'Other expenses'!$G:$G,'Squad-contributors'!R$7)</f>
        <v>0</v>
      </c>
      <c r="S15">
        <f>+SUMIFS('Other expenses'!$I:$I,'Other expenses'!$C:$C,"&gt;="&amp;'Squad-contributors'!$K15,'Other expenses'!$C:$C,"&lt;"&amp;'Squad-contributors'!$K16,'Other expenses'!$F:$F,'Squad-contributors'!$J15,'Other expenses'!$G:$G,'Squad-contributors'!S$7)</f>
        <v>0</v>
      </c>
      <c r="T15">
        <f>+SUMIFS('Other expenses'!$I:$I,'Other expenses'!$C:$C,"&gt;="&amp;'Squad-contributors'!$K15,'Other expenses'!$C:$C,"&lt;"&amp;'Squad-contributors'!$K16,'Other expenses'!$F:$F,'Squad-contributors'!$J15,'Other expenses'!$G:$G,'Squad-contributors'!T$7)</f>
        <v>0</v>
      </c>
      <c r="U15">
        <f>+SUMIFS('Other expenses'!$I:$I,'Other expenses'!$C:$C,"&gt;="&amp;'Squad-contributors'!$K15,'Other expenses'!$C:$C,"&lt;"&amp;'Squad-contributors'!$K16,'Other expenses'!$F:$F,'Squad-contributors'!$J15,'Other expenses'!$G:$G,'Squad-contributors'!U$7)</f>
        <v>0</v>
      </c>
      <c r="V15">
        <f>+SUMIFS('Other expenses'!$I:$I,'Other expenses'!$C:$C,"&gt;="&amp;'Squad-contributors'!$K15,'Other expenses'!$C:$C,"&lt;"&amp;'Squad-contributors'!$K16,'Other expenses'!$F:$F,'Squad-contributors'!$J15,'Other expenses'!$G:$G,'Squad-contributors'!V$7)</f>
        <v>0</v>
      </c>
      <c r="W15">
        <f>+SUMIFS('Other expenses'!$I:$I,'Other expenses'!$C:$C,"&gt;="&amp;'Squad-contributors'!$K15,'Other expenses'!$C:$C,"&lt;"&amp;'Squad-contributors'!$K16,'Other expenses'!$F:$F,'Squad-contributors'!$J15,'Other expenses'!$G:$G,'Squad-contributors'!W$7)</f>
        <v>0</v>
      </c>
      <c r="X15">
        <f>+SUMIFS('Other expenses'!$I:$I,'Other expenses'!$C:$C,"&gt;="&amp;'Squad-contributors'!$K15,'Other expenses'!$C:$C,"&lt;"&amp;'Squad-contributors'!$K16,'Other expenses'!$F:$F,'Squad-contributors'!$J15,'Other expenses'!$G:$G,'Squad-contributors'!X$7)</f>
        <v>0</v>
      </c>
      <c r="Y15" s="26">
        <f t="shared" si="2"/>
        <v>5420</v>
      </c>
      <c r="Z15" t="s">
        <v>1456</v>
      </c>
      <c r="AA15" s="26">
        <f>+AVERAGE(M$15:M$23)</f>
        <v>25021.814222222223</v>
      </c>
      <c r="AB15" s="3">
        <f>+AA15/AVERAGE(Y$15:Y$23)</f>
        <v>0.52390815202465613</v>
      </c>
    </row>
    <row r="16" spans="1:30" x14ac:dyDescent="0.2">
      <c r="A16" t="str">
        <f t="shared" si="3"/>
        <v>Dxgov</v>
      </c>
      <c r="B16" s="1">
        <v>44470</v>
      </c>
      <c r="C16" s="4">
        <f>SUMIFS('Contributor Payouts'!O:O,'Contributor Payouts'!$D:$D,"&gt;="&amp;'Squad-contributors'!$B16,'Contributor Payouts'!$D:$D,"&lt;"&amp;'Squad-contributors'!$B17,'Contributor Payouts'!E:E,'Squad-contributors'!$B$7)</f>
        <v>19180</v>
      </c>
      <c r="D16" s="4">
        <f>SUMIFS('Contributor Payouts'!P:P,'Contributor Payouts'!$D:$D,"&gt;="&amp;'Squad-contributors'!$B16,'Contributor Payouts'!$D:$D,"&lt;"&amp;'Squad-contributors'!$B17,'Contributor Payouts'!F:F,'Squad-contributors'!$B$7)</f>
        <v>0</v>
      </c>
      <c r="E16" s="4">
        <f>SUMIFS('Contributor Payouts'!Q:Q,'Contributor Payouts'!$D:$D,"&gt;="&amp;'Squad-contributors'!$B16,'Contributor Payouts'!$D:$D,"&lt;"&amp;'Squad-contributors'!$B17,'Contributor Payouts'!G:G,'Squad-contributors'!$B$7)</f>
        <v>0</v>
      </c>
      <c r="F16" s="4">
        <f>SUMIFS('Contributor Payouts'!R:R,'Contributor Payouts'!$D:$D,"&gt;="&amp;'Squad-contributors'!$B16,'Contributor Payouts'!$D:$D,"&lt;"&amp;'Squad-contributors'!$B17,'Contributor Payouts'!H:H,'Squad-contributors'!$B$7)</f>
        <v>0</v>
      </c>
      <c r="G16" s="4">
        <f>SUMIFS('Contributor Payouts'!S:S,'Contributor Payouts'!$D:$D,"&gt;="&amp;'Squad-contributors'!$B16,'Contributor Payouts'!$D:$D,"&lt;"&amp;'Squad-contributors'!$B17,'Contributor Payouts'!I:I,'Squad-contributors'!$B$7)</f>
        <v>0</v>
      </c>
      <c r="H16" s="4">
        <f t="shared" si="4"/>
        <v>19180</v>
      </c>
      <c r="I16" s="26"/>
      <c r="J16" t="str">
        <f t="shared" si="5"/>
        <v>Dxgov</v>
      </c>
      <c r="K16" s="1">
        <v>44470</v>
      </c>
      <c r="L16" s="26">
        <f t="shared" si="1"/>
        <v>19180</v>
      </c>
      <c r="M16" s="26">
        <f t="shared" si="6"/>
        <v>19180</v>
      </c>
      <c r="N16">
        <f>+SUMIFS('Other expenses'!$I:$I,'Other expenses'!$C:$C,"&gt;="&amp;'Squad-contributors'!$K16,'Other expenses'!$C:$C,"&lt;"&amp;'Squad-contributors'!$K17,'Other expenses'!$F:$F,'Squad-contributors'!$J16,'Other expenses'!$G:$G,'Squad-contributors'!N$7)</f>
        <v>0</v>
      </c>
      <c r="O16">
        <f>+SUMIFS('Other expenses'!$I:$I,'Other expenses'!$C:$C,"&gt;="&amp;'Squad-contributors'!$K16,'Other expenses'!$C:$C,"&lt;"&amp;'Squad-contributors'!$K17,'Other expenses'!$F:$F,'Squad-contributors'!$J16,'Other expenses'!$G:$G,'Squad-contributors'!O$7)</f>
        <v>0</v>
      </c>
      <c r="P16">
        <f>+SUMIFS('Other expenses'!$I:$I,'Other expenses'!$C:$C,"&gt;="&amp;'Squad-contributors'!$K16,'Other expenses'!$C:$C,"&lt;"&amp;'Squad-contributors'!$K17,'Other expenses'!$F:$F,'Squad-contributors'!$J16,'Other expenses'!$G:$G,'Squad-contributors'!P$7)</f>
        <v>0</v>
      </c>
      <c r="Q16">
        <f>+SUMIFS('Other expenses'!$I:$I,'Other expenses'!$C:$C,"&gt;="&amp;'Squad-contributors'!$K16,'Other expenses'!$C:$C,"&lt;"&amp;'Squad-contributors'!$K17,'Other expenses'!$F:$F,'Squad-contributors'!$J16,'Other expenses'!$G:$G,'Squad-contributors'!Q$7)</f>
        <v>0</v>
      </c>
      <c r="R16">
        <f>+SUMIFS('Other expenses'!$I:$I,'Other expenses'!$C:$C,"&gt;="&amp;'Squad-contributors'!$K16,'Other expenses'!$C:$C,"&lt;"&amp;'Squad-contributors'!$K17,'Other expenses'!$F:$F,'Squad-contributors'!$J16,'Other expenses'!$G:$G,'Squad-contributors'!R$7)</f>
        <v>0</v>
      </c>
      <c r="S16">
        <f>+SUMIFS('Other expenses'!$I:$I,'Other expenses'!$C:$C,"&gt;="&amp;'Squad-contributors'!$K16,'Other expenses'!$C:$C,"&lt;"&amp;'Squad-contributors'!$K17,'Other expenses'!$F:$F,'Squad-contributors'!$J16,'Other expenses'!$G:$G,'Squad-contributors'!S$7)</f>
        <v>0</v>
      </c>
      <c r="T16">
        <f>+SUMIFS('Other expenses'!$I:$I,'Other expenses'!$C:$C,"&gt;="&amp;'Squad-contributors'!$K16,'Other expenses'!$C:$C,"&lt;"&amp;'Squad-contributors'!$K17,'Other expenses'!$F:$F,'Squad-contributors'!$J16,'Other expenses'!$G:$G,'Squad-contributors'!T$7)</f>
        <v>0</v>
      </c>
      <c r="U16">
        <f>+SUMIFS('Other expenses'!$I:$I,'Other expenses'!$C:$C,"&gt;="&amp;'Squad-contributors'!$K16,'Other expenses'!$C:$C,"&lt;"&amp;'Squad-contributors'!$K17,'Other expenses'!$F:$F,'Squad-contributors'!$J16,'Other expenses'!$G:$G,'Squad-contributors'!U$7)</f>
        <v>0</v>
      </c>
      <c r="V16">
        <f>+SUMIFS('Other expenses'!$I:$I,'Other expenses'!$C:$C,"&gt;="&amp;'Squad-contributors'!$K16,'Other expenses'!$C:$C,"&lt;"&amp;'Squad-contributors'!$K17,'Other expenses'!$F:$F,'Squad-contributors'!$J16,'Other expenses'!$G:$G,'Squad-contributors'!V$7)</f>
        <v>0</v>
      </c>
      <c r="W16">
        <f>+SUMIFS('Other expenses'!$I:$I,'Other expenses'!$C:$C,"&gt;="&amp;'Squad-contributors'!$K16,'Other expenses'!$C:$C,"&lt;"&amp;'Squad-contributors'!$K17,'Other expenses'!$F:$F,'Squad-contributors'!$J16,'Other expenses'!$G:$G,'Squad-contributors'!W$7)</f>
        <v>0</v>
      </c>
      <c r="X16">
        <f>+SUMIFS('Other expenses'!$I:$I,'Other expenses'!$C:$C,"&gt;="&amp;'Squad-contributors'!$K16,'Other expenses'!$C:$C,"&lt;"&amp;'Squad-contributors'!$K17,'Other expenses'!$F:$F,'Squad-contributors'!$J16,'Other expenses'!$G:$G,'Squad-contributors'!X$7)</f>
        <v>0</v>
      </c>
      <c r="Y16" s="26">
        <f t="shared" si="2"/>
        <v>19180</v>
      </c>
      <c r="Z16" t="s">
        <v>883</v>
      </c>
      <c r="AA16" s="26">
        <f>+AVERAGE(M$15:N$23)</f>
        <v>23133.129333333331</v>
      </c>
      <c r="AB16" s="3">
        <f t="shared" ref="AB16:AB19" si="7">+AA16/AVERAGE(Y$15:Y$23)</f>
        <v>0.48436276170616005</v>
      </c>
    </row>
    <row r="17" spans="1:28" x14ac:dyDescent="0.2">
      <c r="A17" t="str">
        <f t="shared" si="3"/>
        <v>Dxgov</v>
      </c>
      <c r="B17" s="1">
        <v>44501</v>
      </c>
      <c r="C17" s="4">
        <f>SUMIFS('Contributor Payouts'!O:O,'Contributor Payouts'!$D:$D,"&gt;="&amp;'Squad-contributors'!$B17,'Contributor Payouts'!$D:$D,"&lt;"&amp;'Squad-contributors'!$B18,'Contributor Payouts'!E:E,'Squad-contributors'!$B$7)</f>
        <v>25640</v>
      </c>
      <c r="D17" s="4">
        <f>SUMIFS('Contributor Payouts'!P:P,'Contributor Payouts'!$D:$D,"&gt;="&amp;'Squad-contributors'!$B17,'Contributor Payouts'!$D:$D,"&lt;"&amp;'Squad-contributors'!$B18,'Contributor Payouts'!F:F,'Squad-contributors'!$B$7)</f>
        <v>700</v>
      </c>
      <c r="E17" s="4">
        <f>SUMIFS('Contributor Payouts'!Q:Q,'Contributor Payouts'!$D:$D,"&gt;="&amp;'Squad-contributors'!$B17,'Contributor Payouts'!$D:$D,"&lt;"&amp;'Squad-contributors'!$B18,'Contributor Payouts'!G:G,'Squad-contributors'!$B$7)</f>
        <v>0</v>
      </c>
      <c r="F17" s="4">
        <f>SUMIFS('Contributor Payouts'!R:R,'Contributor Payouts'!$D:$D,"&gt;="&amp;'Squad-contributors'!$B17,'Contributor Payouts'!$D:$D,"&lt;"&amp;'Squad-contributors'!$B18,'Contributor Payouts'!H:H,'Squad-contributors'!$B$7)</f>
        <v>0</v>
      </c>
      <c r="G17" s="4">
        <f>SUMIFS('Contributor Payouts'!S:S,'Contributor Payouts'!$D:$D,"&gt;="&amp;'Squad-contributors'!$B17,'Contributor Payouts'!$D:$D,"&lt;"&amp;'Squad-contributors'!$B18,'Contributor Payouts'!I:I,'Squad-contributors'!$B$7)</f>
        <v>0</v>
      </c>
      <c r="H17" s="4">
        <f t="shared" si="4"/>
        <v>26340</v>
      </c>
      <c r="I17" s="26"/>
      <c r="J17" t="str">
        <f t="shared" si="5"/>
        <v>Dxgov</v>
      </c>
      <c r="K17" s="1">
        <v>44501</v>
      </c>
      <c r="L17" s="26">
        <f t="shared" si="1"/>
        <v>29640</v>
      </c>
      <c r="M17" s="26">
        <f t="shared" si="6"/>
        <v>26340</v>
      </c>
      <c r="N17">
        <f>+SUMIFS('Other expenses'!$I:$I,'Other expenses'!$C:$C,"&gt;="&amp;'Squad-contributors'!$K17,'Other expenses'!$C:$C,"&lt;"&amp;'Squad-contributors'!$K18,'Other expenses'!$F:$F,'Squad-contributors'!$J17,'Other expenses'!$G:$G,'Squad-contributors'!N$7)</f>
        <v>0</v>
      </c>
      <c r="O17">
        <f>+SUMIFS('Other expenses'!$I:$I,'Other expenses'!$C:$C,"&gt;="&amp;'Squad-contributors'!$K17,'Other expenses'!$C:$C,"&lt;"&amp;'Squad-contributors'!$K18,'Other expenses'!$F:$F,'Squad-contributors'!$J17,'Other expenses'!$G:$G,'Squad-contributors'!O$7)</f>
        <v>0</v>
      </c>
      <c r="P17">
        <f>+SUMIFS('Other expenses'!$I:$I,'Other expenses'!$C:$C,"&gt;="&amp;'Squad-contributors'!$K17,'Other expenses'!$C:$C,"&lt;"&amp;'Squad-contributors'!$K18,'Other expenses'!$F:$F,'Squad-contributors'!$J17,'Other expenses'!$G:$G,'Squad-contributors'!P$7)</f>
        <v>0</v>
      </c>
      <c r="Q17">
        <f>+SUMIFS('Other expenses'!$I:$I,'Other expenses'!$C:$C,"&gt;="&amp;'Squad-contributors'!$K17,'Other expenses'!$C:$C,"&lt;"&amp;'Squad-contributors'!$K18,'Other expenses'!$F:$F,'Squad-contributors'!$J17,'Other expenses'!$G:$G,'Squad-contributors'!Q$7)</f>
        <v>0</v>
      </c>
      <c r="R17">
        <f>+SUMIFS('Other expenses'!$I:$I,'Other expenses'!$C:$C,"&gt;="&amp;'Squad-contributors'!$K17,'Other expenses'!$C:$C,"&lt;"&amp;'Squad-contributors'!$K18,'Other expenses'!$F:$F,'Squad-contributors'!$J17,'Other expenses'!$G:$G,'Squad-contributors'!R$7)</f>
        <v>3300</v>
      </c>
      <c r="S17">
        <f>+SUMIFS('Other expenses'!$I:$I,'Other expenses'!$C:$C,"&gt;="&amp;'Squad-contributors'!$K17,'Other expenses'!$C:$C,"&lt;"&amp;'Squad-contributors'!$K18,'Other expenses'!$F:$F,'Squad-contributors'!$J17,'Other expenses'!$G:$G,'Squad-contributors'!S$7)</f>
        <v>0</v>
      </c>
      <c r="T17">
        <f>+SUMIFS('Other expenses'!$I:$I,'Other expenses'!$C:$C,"&gt;="&amp;'Squad-contributors'!$K17,'Other expenses'!$C:$C,"&lt;"&amp;'Squad-contributors'!$K18,'Other expenses'!$F:$F,'Squad-contributors'!$J17,'Other expenses'!$G:$G,'Squad-contributors'!T$7)</f>
        <v>0</v>
      </c>
      <c r="U17">
        <f>+SUMIFS('Other expenses'!$I:$I,'Other expenses'!$C:$C,"&gt;="&amp;'Squad-contributors'!$K17,'Other expenses'!$C:$C,"&lt;"&amp;'Squad-contributors'!$K18,'Other expenses'!$F:$F,'Squad-contributors'!$J17,'Other expenses'!$G:$G,'Squad-contributors'!U$7)</f>
        <v>0</v>
      </c>
      <c r="V17">
        <f>+SUMIFS('Other expenses'!$I:$I,'Other expenses'!$C:$C,"&gt;="&amp;'Squad-contributors'!$K17,'Other expenses'!$C:$C,"&lt;"&amp;'Squad-contributors'!$K18,'Other expenses'!$F:$F,'Squad-contributors'!$J17,'Other expenses'!$G:$G,'Squad-contributors'!V$7)</f>
        <v>0</v>
      </c>
      <c r="W17">
        <f>+SUMIFS('Other expenses'!$I:$I,'Other expenses'!$C:$C,"&gt;="&amp;'Squad-contributors'!$K17,'Other expenses'!$C:$C,"&lt;"&amp;'Squad-contributors'!$K18,'Other expenses'!$F:$F,'Squad-contributors'!$J17,'Other expenses'!$G:$G,'Squad-contributors'!W$7)</f>
        <v>0</v>
      </c>
      <c r="X17">
        <f>+SUMIFS('Other expenses'!$I:$I,'Other expenses'!$C:$C,"&gt;="&amp;'Squad-contributors'!$K17,'Other expenses'!$C:$C,"&lt;"&amp;'Squad-contributors'!$K18,'Other expenses'!$F:$F,'Squad-contributors'!$J17,'Other expenses'!$G:$G,'Squad-contributors'!X$7)</f>
        <v>0</v>
      </c>
      <c r="Y17" s="26">
        <f t="shared" si="2"/>
        <v>29640</v>
      </c>
      <c r="Z17" t="s">
        <v>901</v>
      </c>
      <c r="AA17" s="26">
        <f>+AVERAGE(P$15:P$23)</f>
        <v>0</v>
      </c>
      <c r="AB17" s="3">
        <f t="shared" si="7"/>
        <v>0</v>
      </c>
    </row>
    <row r="18" spans="1:28" x14ac:dyDescent="0.2">
      <c r="A18" t="str">
        <f t="shared" si="3"/>
        <v>Dxgov</v>
      </c>
      <c r="B18" s="1">
        <v>44531</v>
      </c>
      <c r="C18" s="4">
        <f>SUMIFS('Contributor Payouts'!O:O,'Contributor Payouts'!$D:$D,"&gt;="&amp;'Squad-contributors'!$B18,'Contributor Payouts'!$D:$D,"&lt;"&amp;'Squad-contributors'!$B19,'Contributor Payouts'!E:E,'Squad-contributors'!$B$7)</f>
        <v>19790</v>
      </c>
      <c r="D18" s="4">
        <f>SUMIFS('Contributor Payouts'!P:P,'Contributor Payouts'!$D:$D,"&gt;="&amp;'Squad-contributors'!$B18,'Contributor Payouts'!$D:$D,"&lt;"&amp;'Squad-contributors'!$B19,'Contributor Payouts'!F:F,'Squad-contributors'!$B$7)</f>
        <v>2100</v>
      </c>
      <c r="E18" s="4">
        <f>SUMIFS('Contributor Payouts'!Q:Q,'Contributor Payouts'!$D:$D,"&gt;="&amp;'Squad-contributors'!$B18,'Contributor Payouts'!$D:$D,"&lt;"&amp;'Squad-contributors'!$B19,'Contributor Payouts'!G:G,'Squad-contributors'!$B$7)</f>
        <v>0</v>
      </c>
      <c r="F18" s="4">
        <f>SUMIFS('Contributor Payouts'!R:R,'Contributor Payouts'!$D:$D,"&gt;="&amp;'Squad-contributors'!$B18,'Contributor Payouts'!$D:$D,"&lt;"&amp;'Squad-contributors'!$B19,'Contributor Payouts'!H:H,'Squad-contributors'!$B$7)</f>
        <v>0</v>
      </c>
      <c r="G18" s="4">
        <f>SUMIFS('Contributor Payouts'!S:S,'Contributor Payouts'!$D:$D,"&gt;="&amp;'Squad-contributors'!$B18,'Contributor Payouts'!$D:$D,"&lt;"&amp;'Squad-contributors'!$B19,'Contributor Payouts'!I:I,'Squad-contributors'!$B$7)</f>
        <v>480</v>
      </c>
      <c r="H18" s="4">
        <f t="shared" si="4"/>
        <v>22370</v>
      </c>
      <c r="I18" s="26"/>
      <c r="J18" t="str">
        <f t="shared" si="5"/>
        <v>Dxgov</v>
      </c>
      <c r="K18" s="1">
        <v>44531</v>
      </c>
      <c r="L18" s="26">
        <f t="shared" si="1"/>
        <v>37570</v>
      </c>
      <c r="M18" s="26">
        <f t="shared" si="6"/>
        <v>22370</v>
      </c>
      <c r="N18">
        <f>+SUMIFS('Other expenses'!$I:$I,'Other expenses'!$C:$C,"&gt;="&amp;'Squad-contributors'!$K18,'Other expenses'!$C:$C,"&lt;"&amp;'Squad-contributors'!$K19,'Other expenses'!$F:$F,'Squad-contributors'!$J18,'Other expenses'!$G:$G,'Squad-contributors'!N$7)</f>
        <v>15200</v>
      </c>
      <c r="O18">
        <f>+SUMIFS('Other expenses'!$I:$I,'Other expenses'!$C:$C,"&gt;="&amp;'Squad-contributors'!$K18,'Other expenses'!$C:$C,"&lt;"&amp;'Squad-contributors'!$K19,'Other expenses'!$F:$F,'Squad-contributors'!$J18,'Other expenses'!$G:$G,'Squad-contributors'!O$7)</f>
        <v>0</v>
      </c>
      <c r="P18">
        <f>+SUMIFS('Other expenses'!$I:$I,'Other expenses'!$C:$C,"&gt;="&amp;'Squad-contributors'!$K18,'Other expenses'!$C:$C,"&lt;"&amp;'Squad-contributors'!$K19,'Other expenses'!$F:$F,'Squad-contributors'!$J18,'Other expenses'!$G:$G,'Squad-contributors'!P$7)</f>
        <v>0</v>
      </c>
      <c r="Q18">
        <f>+SUMIFS('Other expenses'!$I:$I,'Other expenses'!$C:$C,"&gt;="&amp;'Squad-contributors'!$K18,'Other expenses'!$C:$C,"&lt;"&amp;'Squad-contributors'!$K19,'Other expenses'!$F:$F,'Squad-contributors'!$J18,'Other expenses'!$G:$G,'Squad-contributors'!Q$7)</f>
        <v>0</v>
      </c>
      <c r="R18">
        <f>+SUMIFS('Other expenses'!$I:$I,'Other expenses'!$C:$C,"&gt;="&amp;'Squad-contributors'!$K18,'Other expenses'!$C:$C,"&lt;"&amp;'Squad-contributors'!$K19,'Other expenses'!$F:$F,'Squad-contributors'!$J18,'Other expenses'!$G:$G,'Squad-contributors'!R$7)</f>
        <v>0</v>
      </c>
      <c r="S18">
        <f>+SUMIFS('Other expenses'!$I:$I,'Other expenses'!$C:$C,"&gt;="&amp;'Squad-contributors'!$K18,'Other expenses'!$C:$C,"&lt;"&amp;'Squad-contributors'!$K19,'Other expenses'!$F:$F,'Squad-contributors'!$J18,'Other expenses'!$G:$G,'Squad-contributors'!S$7)</f>
        <v>0</v>
      </c>
      <c r="T18">
        <f>+SUMIFS('Other expenses'!$I:$I,'Other expenses'!$C:$C,"&gt;="&amp;'Squad-contributors'!$K18,'Other expenses'!$C:$C,"&lt;"&amp;'Squad-contributors'!$K19,'Other expenses'!$F:$F,'Squad-contributors'!$J18,'Other expenses'!$G:$G,'Squad-contributors'!T$7)</f>
        <v>0</v>
      </c>
      <c r="U18">
        <f>+SUMIFS('Other expenses'!$I:$I,'Other expenses'!$C:$C,"&gt;="&amp;'Squad-contributors'!$K18,'Other expenses'!$C:$C,"&lt;"&amp;'Squad-contributors'!$K19,'Other expenses'!$F:$F,'Squad-contributors'!$J18,'Other expenses'!$G:$G,'Squad-contributors'!U$7)</f>
        <v>0</v>
      </c>
      <c r="V18">
        <f>+SUMIFS('Other expenses'!$I:$I,'Other expenses'!$C:$C,"&gt;="&amp;'Squad-contributors'!$K18,'Other expenses'!$C:$C,"&lt;"&amp;'Squad-contributors'!$K19,'Other expenses'!$F:$F,'Squad-contributors'!$J18,'Other expenses'!$G:$G,'Squad-contributors'!V$7)</f>
        <v>0</v>
      </c>
      <c r="W18">
        <f>+SUMIFS('Other expenses'!$I:$I,'Other expenses'!$C:$C,"&gt;="&amp;'Squad-contributors'!$K18,'Other expenses'!$C:$C,"&lt;"&amp;'Squad-contributors'!$K19,'Other expenses'!$F:$F,'Squad-contributors'!$J18,'Other expenses'!$G:$G,'Squad-contributors'!W$7)</f>
        <v>0</v>
      </c>
      <c r="X18">
        <f>+SUMIFS('Other expenses'!$I:$I,'Other expenses'!$C:$C,"&gt;="&amp;'Squad-contributors'!$K18,'Other expenses'!$C:$C,"&lt;"&amp;'Squad-contributors'!$K19,'Other expenses'!$F:$F,'Squad-contributors'!$J18,'Other expenses'!$G:$G,'Squad-contributors'!X$7)</f>
        <v>0</v>
      </c>
      <c r="Y18" s="26">
        <f t="shared" si="2"/>
        <v>37570</v>
      </c>
      <c r="Z18" t="s">
        <v>1003</v>
      </c>
      <c r="AA18" s="26">
        <f>+AVERAGE(R$15:R$23)</f>
        <v>1460.7777777777778</v>
      </c>
      <c r="AB18" s="3">
        <f t="shared" si="7"/>
        <v>3.0585847184276264E-2</v>
      </c>
    </row>
    <row r="19" spans="1:28" x14ac:dyDescent="0.2">
      <c r="A19" t="str">
        <f t="shared" si="3"/>
        <v>Dxgov</v>
      </c>
      <c r="B19" s="1">
        <v>44562</v>
      </c>
      <c r="C19" s="4">
        <f>SUMIFS('Contributor Payouts'!O:O,'Contributor Payouts'!$D:$D,"&gt;="&amp;'Squad-contributors'!$B19,'Contributor Payouts'!$D:$D,"&lt;"&amp;'Squad-contributors'!$B20,'Contributor Payouts'!E:E,'Squad-contributors'!$B$7)</f>
        <v>25084</v>
      </c>
      <c r="D19" s="4">
        <f>SUMIFS('Contributor Payouts'!P:P,'Contributor Payouts'!$D:$D,"&gt;="&amp;'Squad-contributors'!$B19,'Contributor Payouts'!$D:$D,"&lt;"&amp;'Squad-contributors'!$B20,'Contributor Payouts'!F:F,'Squad-contributors'!$B$7)</f>
        <v>700</v>
      </c>
      <c r="E19" s="4">
        <f>SUMIFS('Contributor Payouts'!Q:Q,'Contributor Payouts'!$D:$D,"&gt;="&amp;'Squad-contributors'!$B19,'Contributor Payouts'!$D:$D,"&lt;"&amp;'Squad-contributors'!$B20,'Contributor Payouts'!G:G,'Squad-contributors'!$B$7)</f>
        <v>0</v>
      </c>
      <c r="F19" s="4">
        <f>SUMIFS('Contributor Payouts'!R:R,'Contributor Payouts'!$D:$D,"&gt;="&amp;'Squad-contributors'!$B19,'Contributor Payouts'!$D:$D,"&lt;"&amp;'Squad-contributors'!$B20,'Contributor Payouts'!H:H,'Squad-contributors'!$B$7)</f>
        <v>0</v>
      </c>
      <c r="G19" s="4">
        <f>SUMIFS('Contributor Payouts'!S:S,'Contributor Payouts'!$D:$D,"&gt;="&amp;'Squad-contributors'!$B19,'Contributor Payouts'!$D:$D,"&lt;"&amp;'Squad-contributors'!$B20,'Contributor Payouts'!I:I,'Squad-contributors'!$B$7)</f>
        <v>639</v>
      </c>
      <c r="H19" s="4">
        <f t="shared" si="4"/>
        <v>26423</v>
      </c>
      <c r="I19" s="26"/>
      <c r="J19" t="str">
        <f t="shared" si="5"/>
        <v>Dxgov</v>
      </c>
      <c r="K19" s="1">
        <v>44562</v>
      </c>
      <c r="L19" s="26">
        <f t="shared" si="1"/>
        <v>26423</v>
      </c>
      <c r="M19" s="26">
        <f t="shared" si="6"/>
        <v>26423</v>
      </c>
      <c r="N19">
        <f>+SUMIFS('Other expenses'!$I:$I,'Other expenses'!$C:$C,"&gt;="&amp;'Squad-contributors'!$K19,'Other expenses'!$C:$C,"&lt;"&amp;'Squad-contributors'!$K20,'Other expenses'!$F:$F,'Squad-contributors'!$J19,'Other expenses'!$G:$G,'Squad-contributors'!N$7)</f>
        <v>0</v>
      </c>
      <c r="O19">
        <f>+SUMIFS('Other expenses'!$I:$I,'Other expenses'!$C:$C,"&gt;="&amp;'Squad-contributors'!$K19,'Other expenses'!$C:$C,"&lt;"&amp;'Squad-contributors'!$K20,'Other expenses'!$F:$F,'Squad-contributors'!$J19,'Other expenses'!$G:$G,'Squad-contributors'!O$7)</f>
        <v>0</v>
      </c>
      <c r="P19">
        <f>+SUMIFS('Other expenses'!$I:$I,'Other expenses'!$C:$C,"&gt;="&amp;'Squad-contributors'!$K19,'Other expenses'!$C:$C,"&lt;"&amp;'Squad-contributors'!$K20,'Other expenses'!$F:$F,'Squad-contributors'!$J19,'Other expenses'!$G:$G,'Squad-contributors'!P$7)</f>
        <v>0</v>
      </c>
      <c r="Q19">
        <f>+SUMIFS('Other expenses'!$I:$I,'Other expenses'!$C:$C,"&gt;="&amp;'Squad-contributors'!$K19,'Other expenses'!$C:$C,"&lt;"&amp;'Squad-contributors'!$K20,'Other expenses'!$F:$F,'Squad-contributors'!$J19,'Other expenses'!$G:$G,'Squad-contributors'!Q$7)</f>
        <v>0</v>
      </c>
      <c r="R19">
        <f>+SUMIFS('Other expenses'!$I:$I,'Other expenses'!$C:$C,"&gt;="&amp;'Squad-contributors'!$K19,'Other expenses'!$C:$C,"&lt;"&amp;'Squad-contributors'!$K20,'Other expenses'!$F:$F,'Squad-contributors'!$J19,'Other expenses'!$G:$G,'Squad-contributors'!R$7)</f>
        <v>0</v>
      </c>
      <c r="S19">
        <f>+SUMIFS('Other expenses'!$I:$I,'Other expenses'!$C:$C,"&gt;="&amp;'Squad-contributors'!$K19,'Other expenses'!$C:$C,"&lt;"&amp;'Squad-contributors'!$K20,'Other expenses'!$F:$F,'Squad-contributors'!$J19,'Other expenses'!$G:$G,'Squad-contributors'!S$7)</f>
        <v>0</v>
      </c>
      <c r="T19">
        <f>+SUMIFS('Other expenses'!$I:$I,'Other expenses'!$C:$C,"&gt;="&amp;'Squad-contributors'!$K19,'Other expenses'!$C:$C,"&lt;"&amp;'Squad-contributors'!$K20,'Other expenses'!$F:$F,'Squad-contributors'!$J19,'Other expenses'!$G:$G,'Squad-contributors'!T$7)</f>
        <v>0</v>
      </c>
      <c r="U19">
        <f>+SUMIFS('Other expenses'!$I:$I,'Other expenses'!$C:$C,"&gt;="&amp;'Squad-contributors'!$K19,'Other expenses'!$C:$C,"&lt;"&amp;'Squad-contributors'!$K20,'Other expenses'!$F:$F,'Squad-contributors'!$J19,'Other expenses'!$G:$G,'Squad-contributors'!U$7)</f>
        <v>0</v>
      </c>
      <c r="V19">
        <f>+SUMIFS('Other expenses'!$I:$I,'Other expenses'!$C:$C,"&gt;="&amp;'Squad-contributors'!$K19,'Other expenses'!$C:$C,"&lt;"&amp;'Squad-contributors'!$K20,'Other expenses'!$F:$F,'Squad-contributors'!$J19,'Other expenses'!$G:$G,'Squad-contributors'!V$7)</f>
        <v>0</v>
      </c>
      <c r="W19">
        <f>+SUMIFS('Other expenses'!$I:$I,'Other expenses'!$C:$C,"&gt;="&amp;'Squad-contributors'!$K19,'Other expenses'!$C:$C,"&lt;"&amp;'Squad-contributors'!$K20,'Other expenses'!$F:$F,'Squad-contributors'!$J19,'Other expenses'!$G:$G,'Squad-contributors'!W$7)</f>
        <v>0</v>
      </c>
      <c r="X19">
        <f>+SUMIFS('Other expenses'!$I:$I,'Other expenses'!$C:$C,"&gt;="&amp;'Squad-contributors'!$K19,'Other expenses'!$C:$C,"&lt;"&amp;'Squad-contributors'!$K20,'Other expenses'!$F:$F,'Squad-contributors'!$J19,'Other expenses'!$G:$G,'Squad-contributors'!X$7)</f>
        <v>0</v>
      </c>
      <c r="Y19" s="26">
        <f t="shared" si="2"/>
        <v>26423</v>
      </c>
      <c r="Z19" t="s">
        <v>874</v>
      </c>
      <c r="AA19" s="26">
        <f>+AVERAGE(W$15:W$23)</f>
        <v>32.888888888888886</v>
      </c>
      <c r="AB19" s="3">
        <f t="shared" si="7"/>
        <v>6.8862940340349676E-4</v>
      </c>
    </row>
    <row r="20" spans="1:28" x14ac:dyDescent="0.2">
      <c r="A20" t="str">
        <f t="shared" si="3"/>
        <v>Dxgov</v>
      </c>
      <c r="B20" s="1">
        <v>44593</v>
      </c>
      <c r="C20" s="4">
        <f>SUMIFS('Contributor Payouts'!O:O,'Contributor Payouts'!$D:$D,"&gt;="&amp;'Squad-contributors'!$B20,'Contributor Payouts'!$D:$D,"&lt;"&amp;'Squad-contributors'!$B21,'Contributor Payouts'!E:E,'Squad-contributors'!$B$7)</f>
        <v>22740</v>
      </c>
      <c r="D20" s="4">
        <f>SUMIFS('Contributor Payouts'!P:P,'Contributor Payouts'!$D:$D,"&gt;="&amp;'Squad-contributors'!$B20,'Contributor Payouts'!$D:$D,"&lt;"&amp;'Squad-contributors'!$B21,'Contributor Payouts'!F:F,'Squad-contributors'!$B$7)</f>
        <v>1143.328</v>
      </c>
      <c r="E20" s="4">
        <f>SUMIFS('Contributor Payouts'!Q:Q,'Contributor Payouts'!$D:$D,"&gt;="&amp;'Squad-contributors'!$B20,'Contributor Payouts'!$D:$D,"&lt;"&amp;'Squad-contributors'!$B21,'Contributor Payouts'!G:G,'Squad-contributors'!$B$7)</f>
        <v>0</v>
      </c>
      <c r="F20" s="4">
        <f>SUMIFS('Contributor Payouts'!R:R,'Contributor Payouts'!$D:$D,"&gt;="&amp;'Squad-contributors'!$B20,'Contributor Payouts'!$D:$D,"&lt;"&amp;'Squad-contributors'!$B21,'Contributor Payouts'!H:H,'Squad-contributors'!$B$7)</f>
        <v>0</v>
      </c>
      <c r="G20" s="4">
        <f>SUMIFS('Contributor Payouts'!S:S,'Contributor Payouts'!$D:$D,"&gt;="&amp;'Squad-contributors'!$B20,'Contributor Payouts'!$D:$D,"&lt;"&amp;'Squad-contributors'!$B21,'Contributor Payouts'!I:I,'Squad-contributors'!$B$7)</f>
        <v>810</v>
      </c>
      <c r="H20" s="4">
        <f t="shared" si="4"/>
        <v>24693.328000000001</v>
      </c>
      <c r="I20" s="26"/>
      <c r="J20" t="str">
        <f t="shared" si="5"/>
        <v>Dxgov</v>
      </c>
      <c r="K20" s="1">
        <v>44593</v>
      </c>
      <c r="L20" s="26">
        <f t="shared" si="1"/>
        <v>27193.328000000001</v>
      </c>
      <c r="M20" s="26">
        <f t="shared" si="6"/>
        <v>24693.328000000001</v>
      </c>
      <c r="N20">
        <f>+SUMIFS('Other expenses'!$I:$I,'Other expenses'!$C:$C,"&gt;="&amp;'Squad-contributors'!$K20,'Other expenses'!$C:$C,"&lt;"&amp;'Squad-contributors'!$K21,'Other expenses'!$F:$F,'Squad-contributors'!$J20,'Other expenses'!$G:$G,'Squad-contributors'!N$7)</f>
        <v>0</v>
      </c>
      <c r="O20">
        <f>+SUMIFS('Other expenses'!$I:$I,'Other expenses'!$C:$C,"&gt;="&amp;'Squad-contributors'!$K20,'Other expenses'!$C:$C,"&lt;"&amp;'Squad-contributors'!$K21,'Other expenses'!$F:$F,'Squad-contributors'!$J20,'Other expenses'!$G:$G,'Squad-contributors'!O$7)</f>
        <v>0</v>
      </c>
      <c r="P20">
        <f>+SUMIFS('Other expenses'!$I:$I,'Other expenses'!$C:$C,"&gt;="&amp;'Squad-contributors'!$K20,'Other expenses'!$C:$C,"&lt;"&amp;'Squad-contributors'!$K21,'Other expenses'!$F:$F,'Squad-contributors'!$J20,'Other expenses'!$G:$G,'Squad-contributors'!P$7)</f>
        <v>0</v>
      </c>
      <c r="Q20">
        <f>+SUMIFS('Other expenses'!$I:$I,'Other expenses'!$C:$C,"&gt;="&amp;'Squad-contributors'!$K20,'Other expenses'!$C:$C,"&lt;"&amp;'Squad-contributors'!$K21,'Other expenses'!$F:$F,'Squad-contributors'!$J20,'Other expenses'!$G:$G,'Squad-contributors'!Q$7)</f>
        <v>0</v>
      </c>
      <c r="R20">
        <f>+SUMIFS('Other expenses'!$I:$I,'Other expenses'!$C:$C,"&gt;="&amp;'Squad-contributors'!$K20,'Other expenses'!$C:$C,"&lt;"&amp;'Squad-contributors'!$K21,'Other expenses'!$F:$F,'Squad-contributors'!$J20,'Other expenses'!$G:$G,'Squad-contributors'!R$7)</f>
        <v>2500</v>
      </c>
      <c r="S20">
        <f>+SUMIFS('Other expenses'!$I:$I,'Other expenses'!$C:$C,"&gt;="&amp;'Squad-contributors'!$K20,'Other expenses'!$C:$C,"&lt;"&amp;'Squad-contributors'!$K21,'Other expenses'!$F:$F,'Squad-contributors'!$J20,'Other expenses'!$G:$G,'Squad-contributors'!S$7)</f>
        <v>0</v>
      </c>
      <c r="T20">
        <f>+SUMIFS('Other expenses'!$I:$I,'Other expenses'!$C:$C,"&gt;="&amp;'Squad-contributors'!$K20,'Other expenses'!$C:$C,"&lt;"&amp;'Squad-contributors'!$K21,'Other expenses'!$F:$F,'Squad-contributors'!$J20,'Other expenses'!$G:$G,'Squad-contributors'!T$7)</f>
        <v>0</v>
      </c>
      <c r="U20">
        <f>+SUMIFS('Other expenses'!$I:$I,'Other expenses'!$C:$C,"&gt;="&amp;'Squad-contributors'!$K20,'Other expenses'!$C:$C,"&lt;"&amp;'Squad-contributors'!$K21,'Other expenses'!$F:$F,'Squad-contributors'!$J20,'Other expenses'!$G:$G,'Squad-contributors'!U$7)</f>
        <v>0</v>
      </c>
      <c r="V20">
        <f>+SUMIFS('Other expenses'!$I:$I,'Other expenses'!$C:$C,"&gt;="&amp;'Squad-contributors'!$K20,'Other expenses'!$C:$C,"&lt;"&amp;'Squad-contributors'!$K21,'Other expenses'!$F:$F,'Squad-contributors'!$J20,'Other expenses'!$G:$G,'Squad-contributors'!V$7)</f>
        <v>0</v>
      </c>
      <c r="W20">
        <f>+SUMIFS('Other expenses'!$I:$I,'Other expenses'!$C:$C,"&gt;="&amp;'Squad-contributors'!$K20,'Other expenses'!$C:$C,"&lt;"&amp;'Squad-contributors'!$K21,'Other expenses'!$F:$F,'Squad-contributors'!$J20,'Other expenses'!$G:$G,'Squad-contributors'!W$7)</f>
        <v>0</v>
      </c>
      <c r="X20">
        <f>+SUMIFS('Other expenses'!$I:$I,'Other expenses'!$C:$C,"&gt;="&amp;'Squad-contributors'!$K20,'Other expenses'!$C:$C,"&lt;"&amp;'Squad-contributors'!$K21,'Other expenses'!$F:$F,'Squad-contributors'!$J20,'Other expenses'!$G:$G,'Squad-contributors'!X$7)</f>
        <v>0</v>
      </c>
      <c r="Y20" s="26">
        <f t="shared" si="2"/>
        <v>27193.328000000001</v>
      </c>
    </row>
    <row r="21" spans="1:28" x14ac:dyDescent="0.2">
      <c r="A21" t="str">
        <f t="shared" si="3"/>
        <v>Dxgov</v>
      </c>
      <c r="B21" s="1">
        <v>44621</v>
      </c>
      <c r="C21" s="4">
        <f>SUMIFS('Contributor Payouts'!O:O,'Contributor Payouts'!$D:$D,"&gt;="&amp;'Squad-contributors'!$B21,'Contributor Payouts'!$D:$D,"&lt;"&amp;'Squad-contributors'!$B22,'Contributor Payouts'!E:E,'Squad-contributors'!$B$7)</f>
        <v>32210</v>
      </c>
      <c r="D21" s="4">
        <f>SUMIFS('Contributor Payouts'!P:P,'Contributor Payouts'!$D:$D,"&gt;="&amp;'Squad-contributors'!$B21,'Contributor Payouts'!$D:$D,"&lt;"&amp;'Squad-contributors'!$B22,'Contributor Payouts'!F:F,'Squad-contributors'!$B$7)</f>
        <v>1400</v>
      </c>
      <c r="E21" s="4">
        <f>SUMIFS('Contributor Payouts'!Q:Q,'Contributor Payouts'!$D:$D,"&gt;="&amp;'Squad-contributors'!$B21,'Contributor Payouts'!$D:$D,"&lt;"&amp;'Squad-contributors'!$B22,'Contributor Payouts'!G:G,'Squad-contributors'!$B$7)</f>
        <v>0</v>
      </c>
      <c r="F21" s="4">
        <f>SUMIFS('Contributor Payouts'!R:R,'Contributor Payouts'!$D:$D,"&gt;="&amp;'Squad-contributors'!$B21,'Contributor Payouts'!$D:$D,"&lt;"&amp;'Squad-contributors'!$B22,'Contributor Payouts'!H:H,'Squad-contributors'!$B$7)</f>
        <v>0</v>
      </c>
      <c r="G21" s="4">
        <f>SUMIFS('Contributor Payouts'!S:S,'Contributor Payouts'!$D:$D,"&gt;="&amp;'Squad-contributors'!$B21,'Contributor Payouts'!$D:$D,"&lt;"&amp;'Squad-contributors'!$B22,'Contributor Payouts'!I:I,'Squad-contributors'!$B$7)</f>
        <v>810</v>
      </c>
      <c r="H21" s="4">
        <f t="shared" si="4"/>
        <v>34420</v>
      </c>
      <c r="I21" s="26"/>
      <c r="J21" t="str">
        <f t="shared" si="5"/>
        <v>Dxgov</v>
      </c>
      <c r="K21" s="1">
        <v>44621</v>
      </c>
      <c r="L21" s="26">
        <f t="shared" si="1"/>
        <v>55411</v>
      </c>
      <c r="M21" s="26">
        <f t="shared" si="6"/>
        <v>34420</v>
      </c>
      <c r="N21">
        <f>+SUMIFS('Other expenses'!$I:$I,'Other expenses'!$C:$C,"&gt;="&amp;'Squad-contributors'!$K21,'Other expenses'!$C:$C,"&lt;"&amp;'Squad-contributors'!$K22,'Other expenses'!$F:$F,'Squad-contributors'!$J21,'Other expenses'!$G:$G,'Squad-contributors'!N$7)</f>
        <v>16000</v>
      </c>
      <c r="O21">
        <f>+SUMIFS('Other expenses'!$I:$I,'Other expenses'!$C:$C,"&gt;="&amp;'Squad-contributors'!$K21,'Other expenses'!$C:$C,"&lt;"&amp;'Squad-contributors'!$K22,'Other expenses'!$F:$F,'Squad-contributors'!$J21,'Other expenses'!$G:$G,'Squad-contributors'!O$7)</f>
        <v>0</v>
      </c>
      <c r="P21">
        <f>+SUMIFS('Other expenses'!$I:$I,'Other expenses'!$C:$C,"&gt;="&amp;'Squad-contributors'!$K21,'Other expenses'!$C:$C,"&lt;"&amp;'Squad-contributors'!$K22,'Other expenses'!$F:$F,'Squad-contributors'!$J21,'Other expenses'!$G:$G,'Squad-contributors'!P$7)</f>
        <v>0</v>
      </c>
      <c r="Q21">
        <f>+SUMIFS('Other expenses'!$I:$I,'Other expenses'!$C:$C,"&gt;="&amp;'Squad-contributors'!$K21,'Other expenses'!$C:$C,"&lt;"&amp;'Squad-contributors'!$K22,'Other expenses'!$F:$F,'Squad-contributors'!$J21,'Other expenses'!$G:$G,'Squad-contributors'!Q$7)</f>
        <v>0</v>
      </c>
      <c r="R21">
        <f>+SUMIFS('Other expenses'!$I:$I,'Other expenses'!$C:$C,"&gt;="&amp;'Squad-contributors'!$K21,'Other expenses'!$C:$C,"&lt;"&amp;'Squad-contributors'!$K22,'Other expenses'!$F:$F,'Squad-contributors'!$J21,'Other expenses'!$G:$G,'Squad-contributors'!R$7)</f>
        <v>4695</v>
      </c>
      <c r="S21">
        <f>+SUMIFS('Other expenses'!$I:$I,'Other expenses'!$C:$C,"&gt;="&amp;'Squad-contributors'!$K21,'Other expenses'!$C:$C,"&lt;"&amp;'Squad-contributors'!$K22,'Other expenses'!$F:$F,'Squad-contributors'!$J21,'Other expenses'!$G:$G,'Squad-contributors'!S$7)</f>
        <v>0</v>
      </c>
      <c r="T21">
        <f>+SUMIFS('Other expenses'!$I:$I,'Other expenses'!$C:$C,"&gt;="&amp;'Squad-contributors'!$K21,'Other expenses'!$C:$C,"&lt;"&amp;'Squad-contributors'!$K22,'Other expenses'!$F:$F,'Squad-contributors'!$J21,'Other expenses'!$G:$G,'Squad-contributors'!T$7)</f>
        <v>0</v>
      </c>
      <c r="U21">
        <f>+SUMIFS('Other expenses'!$I:$I,'Other expenses'!$C:$C,"&gt;="&amp;'Squad-contributors'!$K21,'Other expenses'!$C:$C,"&lt;"&amp;'Squad-contributors'!$K22,'Other expenses'!$F:$F,'Squad-contributors'!$J21,'Other expenses'!$G:$G,'Squad-contributors'!U$7)</f>
        <v>0</v>
      </c>
      <c r="V21">
        <f>+SUMIFS('Other expenses'!$I:$I,'Other expenses'!$C:$C,"&gt;="&amp;'Squad-contributors'!$K21,'Other expenses'!$C:$C,"&lt;"&amp;'Squad-contributors'!$K22,'Other expenses'!$F:$F,'Squad-contributors'!$J21,'Other expenses'!$G:$G,'Squad-contributors'!V$7)</f>
        <v>0</v>
      </c>
      <c r="W21">
        <f>+SUMIFS('Other expenses'!$I:$I,'Other expenses'!$C:$C,"&gt;="&amp;'Squad-contributors'!$K21,'Other expenses'!$C:$C,"&lt;"&amp;'Squad-contributors'!$K22,'Other expenses'!$F:$F,'Squad-contributors'!$J21,'Other expenses'!$G:$G,'Squad-contributors'!W$7)</f>
        <v>296</v>
      </c>
      <c r="X21">
        <f>+SUMIFS('Other expenses'!$I:$I,'Other expenses'!$C:$C,"&gt;="&amp;'Squad-contributors'!$K21,'Other expenses'!$C:$C,"&lt;"&amp;'Squad-contributors'!$K22,'Other expenses'!$F:$F,'Squad-contributors'!$J21,'Other expenses'!$G:$G,'Squad-contributors'!X$7)</f>
        <v>0</v>
      </c>
      <c r="Y21" s="26">
        <f t="shared" si="2"/>
        <v>55411</v>
      </c>
    </row>
    <row r="22" spans="1:28" x14ac:dyDescent="0.2">
      <c r="A22" t="str">
        <f t="shared" si="3"/>
        <v>Dxgov</v>
      </c>
      <c r="B22" s="1">
        <v>44652</v>
      </c>
      <c r="C22" s="4">
        <f>SUMIFS('Contributor Payouts'!O:O,'Contributor Payouts'!$D:$D,"&gt;="&amp;'Squad-contributors'!$B22,'Contributor Payouts'!$D:$D,"&lt;"&amp;'Squad-contributors'!$B23,'Contributor Payouts'!E:E,'Squad-contributors'!$B$7)</f>
        <v>28240</v>
      </c>
      <c r="D22" s="4">
        <f>SUMIFS('Contributor Payouts'!P:P,'Contributor Payouts'!$D:$D,"&gt;="&amp;'Squad-contributors'!$B22,'Contributor Payouts'!$D:$D,"&lt;"&amp;'Squad-contributors'!$B23,'Contributor Payouts'!F:F,'Squad-contributors'!$B$7)</f>
        <v>1400</v>
      </c>
      <c r="E22" s="4">
        <f>SUMIFS('Contributor Payouts'!Q:Q,'Contributor Payouts'!$D:$D,"&gt;="&amp;'Squad-contributors'!$B22,'Contributor Payouts'!$D:$D,"&lt;"&amp;'Squad-contributors'!$B23,'Contributor Payouts'!G:G,'Squad-contributors'!$B$7)</f>
        <v>0</v>
      </c>
      <c r="F22" s="4">
        <f>SUMIFS('Contributor Payouts'!R:R,'Contributor Payouts'!$D:$D,"&gt;="&amp;'Squad-contributors'!$B22,'Contributor Payouts'!$D:$D,"&lt;"&amp;'Squad-contributors'!$B23,'Contributor Payouts'!H:H,'Squad-contributors'!$B$7)</f>
        <v>0</v>
      </c>
      <c r="G22" s="4">
        <f>SUMIFS('Contributor Payouts'!S:S,'Contributor Payouts'!$D:$D,"&gt;="&amp;'Squad-contributors'!$B22,'Contributor Payouts'!$D:$D,"&lt;"&amp;'Squad-contributors'!$B23,'Contributor Payouts'!I:I,'Squad-contributors'!$B$7)</f>
        <v>810</v>
      </c>
      <c r="H22" s="4">
        <f t="shared" si="4"/>
        <v>30450</v>
      </c>
      <c r="I22" s="26"/>
      <c r="J22" t="str">
        <f t="shared" si="5"/>
        <v>Dxgov</v>
      </c>
      <c r="K22" s="1">
        <v>44652</v>
      </c>
      <c r="L22" s="26">
        <f t="shared" si="1"/>
        <v>30450</v>
      </c>
      <c r="M22" s="26">
        <f t="shared" si="6"/>
        <v>30450</v>
      </c>
      <c r="N22">
        <f>+SUMIFS('Other expenses'!$I:$I,'Other expenses'!$C:$C,"&gt;="&amp;'Squad-contributors'!$K22,'Other expenses'!$C:$C,"&lt;"&amp;'Squad-contributors'!$K23,'Other expenses'!$F:$F,'Squad-contributors'!$J22,'Other expenses'!$G:$G,'Squad-contributors'!N$7)</f>
        <v>0</v>
      </c>
      <c r="O22">
        <f>+SUMIFS('Other expenses'!$I:$I,'Other expenses'!$C:$C,"&gt;="&amp;'Squad-contributors'!$K22,'Other expenses'!$C:$C,"&lt;"&amp;'Squad-contributors'!$K23,'Other expenses'!$F:$F,'Squad-contributors'!$J22,'Other expenses'!$G:$G,'Squad-contributors'!O$7)</f>
        <v>0</v>
      </c>
      <c r="P22">
        <f>+SUMIFS('Other expenses'!$I:$I,'Other expenses'!$C:$C,"&gt;="&amp;'Squad-contributors'!$K22,'Other expenses'!$C:$C,"&lt;"&amp;'Squad-contributors'!$K23,'Other expenses'!$F:$F,'Squad-contributors'!$J22,'Other expenses'!$G:$G,'Squad-contributors'!P$7)</f>
        <v>0</v>
      </c>
      <c r="Q22">
        <f>+SUMIFS('Other expenses'!$I:$I,'Other expenses'!$C:$C,"&gt;="&amp;'Squad-contributors'!$K22,'Other expenses'!$C:$C,"&lt;"&amp;'Squad-contributors'!$K23,'Other expenses'!$F:$F,'Squad-contributors'!$J22,'Other expenses'!$G:$G,'Squad-contributors'!Q$7)</f>
        <v>0</v>
      </c>
      <c r="R22">
        <f>+SUMIFS('Other expenses'!$I:$I,'Other expenses'!$C:$C,"&gt;="&amp;'Squad-contributors'!$K22,'Other expenses'!$C:$C,"&lt;"&amp;'Squad-contributors'!$K23,'Other expenses'!$F:$F,'Squad-contributors'!$J22,'Other expenses'!$G:$G,'Squad-contributors'!R$7)</f>
        <v>0</v>
      </c>
      <c r="S22">
        <f>+SUMIFS('Other expenses'!$I:$I,'Other expenses'!$C:$C,"&gt;="&amp;'Squad-contributors'!$K22,'Other expenses'!$C:$C,"&lt;"&amp;'Squad-contributors'!$K23,'Other expenses'!$F:$F,'Squad-contributors'!$J22,'Other expenses'!$G:$G,'Squad-contributors'!S$7)</f>
        <v>0</v>
      </c>
      <c r="T22">
        <f>+SUMIFS('Other expenses'!$I:$I,'Other expenses'!$C:$C,"&gt;="&amp;'Squad-contributors'!$K22,'Other expenses'!$C:$C,"&lt;"&amp;'Squad-contributors'!$K23,'Other expenses'!$F:$F,'Squad-contributors'!$J22,'Other expenses'!$G:$G,'Squad-contributors'!T$7)</f>
        <v>0</v>
      </c>
      <c r="U22">
        <f>+SUMIFS('Other expenses'!$I:$I,'Other expenses'!$C:$C,"&gt;="&amp;'Squad-contributors'!$K22,'Other expenses'!$C:$C,"&lt;"&amp;'Squad-contributors'!$K23,'Other expenses'!$F:$F,'Squad-contributors'!$J22,'Other expenses'!$G:$G,'Squad-contributors'!U$7)</f>
        <v>0</v>
      </c>
      <c r="V22">
        <f>+SUMIFS('Other expenses'!$I:$I,'Other expenses'!$C:$C,"&gt;="&amp;'Squad-contributors'!$K22,'Other expenses'!$C:$C,"&lt;"&amp;'Squad-contributors'!$K23,'Other expenses'!$F:$F,'Squad-contributors'!$J22,'Other expenses'!$G:$G,'Squad-contributors'!V$7)</f>
        <v>0</v>
      </c>
      <c r="W22">
        <f>+SUMIFS('Other expenses'!$I:$I,'Other expenses'!$C:$C,"&gt;="&amp;'Squad-contributors'!$K22,'Other expenses'!$C:$C,"&lt;"&amp;'Squad-contributors'!$K23,'Other expenses'!$F:$F,'Squad-contributors'!$J22,'Other expenses'!$G:$G,'Squad-contributors'!W$7)</f>
        <v>0</v>
      </c>
      <c r="X22">
        <f>+SUMIFS('Other expenses'!$I:$I,'Other expenses'!$C:$C,"&gt;="&amp;'Squad-contributors'!$K22,'Other expenses'!$C:$C,"&lt;"&amp;'Squad-contributors'!$K23,'Other expenses'!$F:$F,'Squad-contributors'!$J22,'Other expenses'!$G:$G,'Squad-contributors'!X$7)</f>
        <v>0</v>
      </c>
      <c r="Y22" s="26">
        <f t="shared" si="2"/>
        <v>30450</v>
      </c>
    </row>
    <row r="23" spans="1:28" x14ac:dyDescent="0.2">
      <c r="A23" t="str">
        <f t="shared" si="3"/>
        <v>Dxgov</v>
      </c>
      <c r="B23" s="1">
        <v>44682</v>
      </c>
      <c r="C23" s="4">
        <f>SUMIFS('Contributor Payouts'!O:O,'Contributor Payouts'!$D:$D,"&gt;="&amp;'Squad-contributors'!$B23,'Contributor Payouts'!$D:$D,"&lt;"&amp;'Squad-contributors'!$B24,'Contributor Payouts'!E:E,'Squad-contributors'!$B$7)</f>
        <v>35900</v>
      </c>
      <c r="D23" s="4">
        <f>SUMIFS('Contributor Payouts'!P:P,'Contributor Payouts'!$D:$D,"&gt;="&amp;'Squad-contributors'!$B23,'Contributor Payouts'!$D:$D,"&lt;"&amp;'Squad-contributors'!$B24,'Contributor Payouts'!F:F,'Squad-contributors'!$B$7)</f>
        <v>0</v>
      </c>
      <c r="E23" s="4">
        <f>SUMIFS('Contributor Payouts'!Q:Q,'Contributor Payouts'!$D:$D,"&gt;="&amp;'Squad-contributors'!$B23,'Contributor Payouts'!$D:$D,"&lt;"&amp;'Squad-contributors'!$B24,'Contributor Payouts'!G:G,'Squad-contributors'!$B$7)</f>
        <v>0</v>
      </c>
      <c r="F23" s="4">
        <f>SUMIFS('Contributor Payouts'!R:R,'Contributor Payouts'!$D:$D,"&gt;="&amp;'Squad-contributors'!$B23,'Contributor Payouts'!$D:$D,"&lt;"&amp;'Squad-contributors'!$B24,'Contributor Payouts'!H:H,'Squad-contributors'!$B$7)</f>
        <v>0</v>
      </c>
      <c r="G23" s="4">
        <f>SUMIFS('Contributor Payouts'!S:S,'Contributor Payouts'!$D:$D,"&gt;="&amp;'Squad-contributors'!$B23,'Contributor Payouts'!$D:$D,"&lt;"&amp;'Squad-contributors'!$B24,'Contributor Payouts'!I:I,'Squad-contributors'!$B$7)</f>
        <v>0</v>
      </c>
      <c r="H23" s="4">
        <f t="shared" si="4"/>
        <v>35900</v>
      </c>
      <c r="I23" s="26"/>
      <c r="J23" t="str">
        <f t="shared" si="5"/>
        <v>Dxgov</v>
      </c>
      <c r="K23" s="1">
        <v>44682</v>
      </c>
      <c r="L23" s="26">
        <f t="shared" si="1"/>
        <v>198552</v>
      </c>
      <c r="M23" s="26">
        <f t="shared" si="6"/>
        <v>35900</v>
      </c>
      <c r="N23">
        <f>+SUMIFS('Other expenses'!$I:$I,'Other expenses'!$C:$C,"&gt;="&amp;'Squad-contributors'!$K23,'Other expenses'!$C:$C,"&lt;"&amp;'Squad-contributors'!$K24,'Other expenses'!$F:$F,'Squad-contributors'!$J23,'Other expenses'!$G:$G,'Squad-contributors'!N$7)</f>
        <v>160000</v>
      </c>
      <c r="O23">
        <f>+SUMIFS('Other expenses'!$I:$I,'Other expenses'!$C:$C,"&gt;="&amp;'Squad-contributors'!$K23,'Other expenses'!$C:$C,"&lt;"&amp;'Squad-contributors'!$K24,'Other expenses'!$F:$F,'Squad-contributors'!$J23,'Other expenses'!$G:$G,'Squad-contributors'!O$7)</f>
        <v>0</v>
      </c>
      <c r="P23">
        <f>+SUMIFS('Other expenses'!$I:$I,'Other expenses'!$C:$C,"&gt;="&amp;'Squad-contributors'!$K23,'Other expenses'!$C:$C,"&lt;"&amp;'Squad-contributors'!$K24,'Other expenses'!$F:$F,'Squad-contributors'!$J23,'Other expenses'!$G:$G,'Squad-contributors'!P$7)</f>
        <v>0</v>
      </c>
      <c r="Q23">
        <f>+SUMIFS('Other expenses'!$I:$I,'Other expenses'!$C:$C,"&gt;="&amp;'Squad-contributors'!$K23,'Other expenses'!$C:$C,"&lt;"&amp;'Squad-contributors'!$K24,'Other expenses'!$F:$F,'Squad-contributors'!$J23,'Other expenses'!$G:$G,'Squad-contributors'!Q$7)</f>
        <v>0</v>
      </c>
      <c r="R23">
        <f>+SUMIFS('Other expenses'!$I:$I,'Other expenses'!$C:$C,"&gt;="&amp;'Squad-contributors'!$K23,'Other expenses'!$C:$C,"&lt;"&amp;'Squad-contributors'!$K24,'Other expenses'!$F:$F,'Squad-contributors'!$J23,'Other expenses'!$G:$G,'Squad-contributors'!R$7)</f>
        <v>2652</v>
      </c>
      <c r="S23">
        <f>+SUMIFS('Other expenses'!$I:$I,'Other expenses'!$C:$C,"&gt;="&amp;'Squad-contributors'!$K23,'Other expenses'!$C:$C,"&lt;"&amp;'Squad-contributors'!$K24,'Other expenses'!$F:$F,'Squad-contributors'!$J23,'Other expenses'!$G:$G,'Squad-contributors'!S$7)</f>
        <v>0</v>
      </c>
      <c r="T23">
        <f>+SUMIFS('Other expenses'!$I:$I,'Other expenses'!$C:$C,"&gt;="&amp;'Squad-contributors'!$K23,'Other expenses'!$C:$C,"&lt;"&amp;'Squad-contributors'!$K24,'Other expenses'!$F:$F,'Squad-contributors'!$J23,'Other expenses'!$G:$G,'Squad-contributors'!T$7)</f>
        <v>0</v>
      </c>
      <c r="U23">
        <f>+SUMIFS('Other expenses'!$I:$I,'Other expenses'!$C:$C,"&gt;="&amp;'Squad-contributors'!$K23,'Other expenses'!$C:$C,"&lt;"&amp;'Squad-contributors'!$K24,'Other expenses'!$F:$F,'Squad-contributors'!$J23,'Other expenses'!$G:$G,'Squad-contributors'!U$7)</f>
        <v>0</v>
      </c>
      <c r="V23">
        <f>+SUMIFS('Other expenses'!$I:$I,'Other expenses'!$C:$C,"&gt;="&amp;'Squad-contributors'!$K23,'Other expenses'!$C:$C,"&lt;"&amp;'Squad-contributors'!$K24,'Other expenses'!$F:$F,'Squad-contributors'!$J23,'Other expenses'!$G:$G,'Squad-contributors'!V$7)</f>
        <v>0</v>
      </c>
      <c r="W23">
        <f>+SUMIFS('Other expenses'!$I:$I,'Other expenses'!$C:$C,"&gt;="&amp;'Squad-contributors'!$K23,'Other expenses'!$C:$C,"&lt;"&amp;'Squad-contributors'!$K24,'Other expenses'!$F:$F,'Squad-contributors'!$J23,'Other expenses'!$G:$G,'Squad-contributors'!W$7)</f>
        <v>0</v>
      </c>
      <c r="X23">
        <f>+SUMIFS('Other expenses'!$I:$I,'Other expenses'!$C:$C,"&gt;="&amp;'Squad-contributors'!$K23,'Other expenses'!$C:$C,"&lt;"&amp;'Squad-contributors'!$K24,'Other expenses'!$F:$F,'Squad-contributors'!$J23,'Other expenses'!$G:$G,'Squad-contributors'!X$7)</f>
        <v>0</v>
      </c>
      <c r="Y23" s="26">
        <f t="shared" si="2"/>
        <v>198552</v>
      </c>
    </row>
    <row r="24" spans="1:28" x14ac:dyDescent="0.2">
      <c r="A24" t="str">
        <f t="shared" si="3"/>
        <v>Dxgov</v>
      </c>
      <c r="B24" s="1">
        <v>44713</v>
      </c>
      <c r="I24" s="26"/>
      <c r="J24" t="str">
        <f t="shared" si="5"/>
        <v>Dxgov</v>
      </c>
      <c r="K24" s="1">
        <v>44713</v>
      </c>
      <c r="L24" s="26">
        <f t="shared" si="1"/>
        <v>0</v>
      </c>
      <c r="M24" s="26">
        <f t="shared" si="6"/>
        <v>0</v>
      </c>
    </row>
    <row r="30" spans="1:28" x14ac:dyDescent="0.2">
      <c r="A30" t="s">
        <v>1345</v>
      </c>
      <c r="B30" t="s">
        <v>56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" t="s">
        <v>1435</v>
      </c>
      <c r="J30" t="s">
        <v>1345</v>
      </c>
      <c r="K30" t="str">
        <f>+B30</f>
        <v>Swapr</v>
      </c>
      <c r="L30" t="s">
        <v>1473</v>
      </c>
      <c r="M30" t="s">
        <v>1456</v>
      </c>
      <c r="N30" s="30" t="s">
        <v>883</v>
      </c>
      <c r="O30" s="30" t="s">
        <v>1414</v>
      </c>
      <c r="P30" s="30" t="s">
        <v>901</v>
      </c>
      <c r="Q30" s="30" t="s">
        <v>1035</v>
      </c>
      <c r="R30" s="30" t="s">
        <v>1003</v>
      </c>
      <c r="S30" s="30" t="s">
        <v>896</v>
      </c>
      <c r="T30" s="30" t="s">
        <v>968</v>
      </c>
      <c r="U30" s="30" t="s">
        <v>932</v>
      </c>
      <c r="V30" s="30" t="s">
        <v>1067</v>
      </c>
      <c r="W30" s="30" t="s">
        <v>874</v>
      </c>
      <c r="X30" s="30" t="s">
        <v>1044</v>
      </c>
    </row>
    <row r="31" spans="1:28" x14ac:dyDescent="0.2">
      <c r="A31" t="str">
        <f>+B$30</f>
        <v>Swapr</v>
      </c>
      <c r="B31" s="1">
        <v>44228</v>
      </c>
      <c r="C31" s="4">
        <f>SUMIFS('Contributor Payouts'!O:O,'Contributor Payouts'!$D:$D,"&gt;="&amp;'Squad-contributors'!$B31,'Contributor Payouts'!$D:$D,"&lt;"&amp;'Squad-contributors'!$B32,'Contributor Payouts'!E:E,'Squad-contributors'!$B$30)</f>
        <v>19412.5</v>
      </c>
      <c r="D31" s="4">
        <f>SUMIFS('Contributor Payouts'!P:P,'Contributor Payouts'!$D:$D,"&gt;="&amp;'Squad-contributors'!$B31,'Contributor Payouts'!$D:$D,"&lt;"&amp;'Squad-contributors'!$B32,'Contributor Payouts'!F:F,'Squad-contributors'!$B$30)</f>
        <v>2000</v>
      </c>
      <c r="E31" s="4">
        <f>SUMIFS('Contributor Payouts'!Q:Q,'Contributor Payouts'!$D:$D,"&gt;="&amp;'Squad-contributors'!$B31,'Contributor Payouts'!$D:$D,"&lt;"&amp;'Squad-contributors'!$B32,'Contributor Payouts'!G:G,'Squad-contributors'!$B$30)</f>
        <v>0</v>
      </c>
      <c r="F31" s="4">
        <f>SUMIFS('Contributor Payouts'!R:R,'Contributor Payouts'!$D:$D,"&gt;="&amp;'Squad-contributors'!$B31,'Contributor Payouts'!$D:$D,"&lt;"&amp;'Squad-contributors'!$B32,'Contributor Payouts'!H:H,'Squad-contributors'!$B$30)</f>
        <v>0</v>
      </c>
      <c r="G31" s="4">
        <f>SUMIFS('Contributor Payouts'!S:S,'Contributor Payouts'!$D:$D,"&gt;="&amp;'Squad-contributors'!$B31,'Contributor Payouts'!$D:$D,"&lt;"&amp;'Squad-contributors'!$B32,'Contributor Payouts'!I:I,'Squad-contributors'!$B$30)</f>
        <v>0</v>
      </c>
      <c r="H31" s="4">
        <f>SUM(C31:G31)</f>
        <v>21412.5</v>
      </c>
      <c r="J31" t="str">
        <f>+K$30</f>
        <v>Swapr</v>
      </c>
      <c r="K31" s="1">
        <v>44228</v>
      </c>
      <c r="L31" s="26">
        <f t="shared" ref="L31:L47" si="8">+SUM(M31:X31)</f>
        <v>24412.5</v>
      </c>
      <c r="M31" s="26">
        <f>+H31</f>
        <v>21412.5</v>
      </c>
      <c r="N31">
        <f>+SUMIFS('Other expenses'!$I:$I,'Other expenses'!$C:$C,"&gt;="&amp;'Squad-contributors'!$K31,'Other expenses'!$C:$C,"&lt;"&amp;'Squad-contributors'!$K32,'Other expenses'!$F:$F,'Squad-contributors'!$J31,'Other expenses'!$G:$G,'Squad-contributors'!N$30)</f>
        <v>3000</v>
      </c>
      <c r="O31">
        <f>+SUMIFS('Other expenses'!$I:$I,'Other expenses'!$C:$C,"&gt;="&amp;'Squad-contributors'!$K31,'Other expenses'!$C:$C,"&lt;"&amp;'Squad-contributors'!$K32,'Other expenses'!$F:$F,'Squad-contributors'!$J31,'Other expenses'!$G:$G,'Squad-contributors'!O$30)</f>
        <v>0</v>
      </c>
      <c r="P31">
        <f>+SUMIFS('Other expenses'!$I:$I,'Other expenses'!$C:$C,"&gt;="&amp;'Squad-contributors'!$K31,'Other expenses'!$C:$C,"&lt;"&amp;'Squad-contributors'!$K32,'Other expenses'!$F:$F,'Squad-contributors'!$J31,'Other expenses'!$G:$G,'Squad-contributors'!P$30)</f>
        <v>0</v>
      </c>
      <c r="Q31">
        <f>+SUMIFS('Other expenses'!$I:$I,'Other expenses'!$C:$C,"&gt;="&amp;'Squad-contributors'!$K31,'Other expenses'!$C:$C,"&lt;"&amp;'Squad-contributors'!$K32,'Other expenses'!$F:$F,'Squad-contributors'!$J31,'Other expenses'!$G:$G,'Squad-contributors'!Q$30)</f>
        <v>0</v>
      </c>
      <c r="R31">
        <f>+SUMIFS('Other expenses'!$I:$I,'Other expenses'!$C:$C,"&gt;="&amp;'Squad-contributors'!$K31,'Other expenses'!$C:$C,"&lt;"&amp;'Squad-contributors'!$K32,'Other expenses'!$F:$F,'Squad-contributors'!$J31,'Other expenses'!$G:$G,'Squad-contributors'!R$30)</f>
        <v>0</v>
      </c>
      <c r="S31">
        <f>+SUMIFS('Other expenses'!$I:$I,'Other expenses'!$C:$C,"&gt;="&amp;'Squad-contributors'!$K31,'Other expenses'!$C:$C,"&lt;"&amp;'Squad-contributors'!$K32,'Other expenses'!$F:$F,'Squad-contributors'!$J31,'Other expenses'!$G:$G,'Squad-contributors'!S$30)</f>
        <v>0</v>
      </c>
      <c r="T31">
        <f>+SUMIFS('Other expenses'!$I:$I,'Other expenses'!$C:$C,"&gt;="&amp;'Squad-contributors'!$K31,'Other expenses'!$C:$C,"&lt;"&amp;'Squad-contributors'!$K32,'Other expenses'!$F:$F,'Squad-contributors'!$J31,'Other expenses'!$G:$G,'Squad-contributors'!T$30)</f>
        <v>0</v>
      </c>
      <c r="U31">
        <f>+SUMIFS('Other expenses'!$I:$I,'Other expenses'!$C:$C,"&gt;="&amp;'Squad-contributors'!$K31,'Other expenses'!$C:$C,"&lt;"&amp;'Squad-contributors'!$K32,'Other expenses'!$F:$F,'Squad-contributors'!$J31,'Other expenses'!$G:$G,'Squad-contributors'!U$30)</f>
        <v>0</v>
      </c>
      <c r="V31">
        <f>+SUMIFS('Other expenses'!$I:$I,'Other expenses'!$C:$C,"&gt;="&amp;'Squad-contributors'!$K31,'Other expenses'!$C:$C,"&lt;"&amp;'Squad-contributors'!$K32,'Other expenses'!$F:$F,'Squad-contributors'!$J31,'Other expenses'!$G:$G,'Squad-contributors'!V$30)</f>
        <v>0</v>
      </c>
      <c r="W31">
        <f>+SUMIFS('Other expenses'!$I:$I,'Other expenses'!$C:$C,"&gt;="&amp;'Squad-contributors'!$K31,'Other expenses'!$C:$C,"&lt;"&amp;'Squad-contributors'!$K32,'Other expenses'!$F:$F,'Squad-contributors'!$J31,'Other expenses'!$G:$G,'Squad-contributors'!W$30)</f>
        <v>0</v>
      </c>
      <c r="X31">
        <f>+SUMIFS('Other expenses'!$I:$I,'Other expenses'!$C:$C,"&gt;="&amp;'Squad-contributors'!$K31,'Other expenses'!$C:$C,"&lt;"&amp;'Squad-contributors'!$K32,'Other expenses'!$F:$F,'Squad-contributors'!$J31,'Other expenses'!$G:$G,'Squad-contributors'!X$30)</f>
        <v>0</v>
      </c>
      <c r="Y31" s="26">
        <f t="shared" ref="Y31:Y46" si="9">SUM(M31:X31)</f>
        <v>24412.5</v>
      </c>
    </row>
    <row r="32" spans="1:28" x14ac:dyDescent="0.2">
      <c r="A32" t="str">
        <f t="shared" ref="A32:A47" si="10">+B$30</f>
        <v>Swapr</v>
      </c>
      <c r="B32" s="1">
        <v>44256</v>
      </c>
      <c r="C32" s="4">
        <f>SUMIFS('Contributor Payouts'!O:O,'Contributor Payouts'!$D:$D,"&gt;="&amp;'Squad-contributors'!$B32,'Contributor Payouts'!$D:$D,"&lt;"&amp;'Squad-contributors'!$B33,'Contributor Payouts'!E:E,'Squad-contributors'!$B$30)</f>
        <v>14603.5</v>
      </c>
      <c r="D32" s="4">
        <f>SUMIFS('Contributor Payouts'!P:P,'Contributor Payouts'!$D:$D,"&gt;="&amp;'Squad-contributors'!$B32,'Contributor Payouts'!$D:$D,"&lt;"&amp;'Squad-contributors'!$B33,'Contributor Payouts'!F:F,'Squad-contributors'!$B$30)</f>
        <v>2000</v>
      </c>
      <c r="E32" s="4">
        <f>SUMIFS('Contributor Payouts'!Q:Q,'Contributor Payouts'!$D:$D,"&gt;="&amp;'Squad-contributors'!$B32,'Contributor Payouts'!$D:$D,"&lt;"&amp;'Squad-contributors'!$B33,'Contributor Payouts'!G:G,'Squad-contributors'!$B$30)</f>
        <v>0</v>
      </c>
      <c r="F32" s="4">
        <f>SUMIFS('Contributor Payouts'!R:R,'Contributor Payouts'!$D:$D,"&gt;="&amp;'Squad-contributors'!$B32,'Contributor Payouts'!$D:$D,"&lt;"&amp;'Squad-contributors'!$B33,'Contributor Payouts'!H:H,'Squad-contributors'!$B$30)</f>
        <v>0</v>
      </c>
      <c r="G32" s="4">
        <f>SUMIFS('Contributor Payouts'!S:S,'Contributor Payouts'!$D:$D,"&gt;="&amp;'Squad-contributors'!$B32,'Contributor Payouts'!$D:$D,"&lt;"&amp;'Squad-contributors'!$B33,'Contributor Payouts'!I:I,'Squad-contributors'!$B$30)</f>
        <v>0</v>
      </c>
      <c r="H32" s="4">
        <f t="shared" ref="H32:H46" si="11">SUM(C32:G32)</f>
        <v>16603.5</v>
      </c>
      <c r="J32" t="str">
        <f t="shared" ref="J32:J47" si="12">+K$30</f>
        <v>Swapr</v>
      </c>
      <c r="K32" s="1">
        <v>44256</v>
      </c>
      <c r="L32" s="26">
        <f t="shared" si="8"/>
        <v>16603.5</v>
      </c>
      <c r="M32" s="26">
        <f t="shared" ref="M32:M47" si="13">+H32</f>
        <v>16603.5</v>
      </c>
      <c r="N32">
        <f>+SUMIFS('Other expenses'!$I:$I,'Other expenses'!$C:$C,"&gt;="&amp;'Squad-contributors'!$K32,'Other expenses'!$C:$C,"&lt;"&amp;'Squad-contributors'!$K33,'Other expenses'!$F:$F,'Squad-contributors'!$J32,'Other expenses'!$G:$G,'Squad-contributors'!N$30)</f>
        <v>0</v>
      </c>
      <c r="O32">
        <f>+SUMIFS('Other expenses'!$I:$I,'Other expenses'!$C:$C,"&gt;="&amp;'Squad-contributors'!$K32,'Other expenses'!$C:$C,"&lt;"&amp;'Squad-contributors'!$K33,'Other expenses'!$F:$F,'Squad-contributors'!$J32,'Other expenses'!$G:$G,'Squad-contributors'!O$30)</f>
        <v>0</v>
      </c>
      <c r="P32">
        <f>+SUMIFS('Other expenses'!$I:$I,'Other expenses'!$C:$C,"&gt;="&amp;'Squad-contributors'!$K32,'Other expenses'!$C:$C,"&lt;"&amp;'Squad-contributors'!$K33,'Other expenses'!$F:$F,'Squad-contributors'!$J32,'Other expenses'!$G:$G,'Squad-contributors'!P$30)</f>
        <v>0</v>
      </c>
      <c r="Q32">
        <f>+SUMIFS('Other expenses'!$I:$I,'Other expenses'!$C:$C,"&gt;="&amp;'Squad-contributors'!$K32,'Other expenses'!$C:$C,"&lt;"&amp;'Squad-contributors'!$K33,'Other expenses'!$F:$F,'Squad-contributors'!$J32,'Other expenses'!$G:$G,'Squad-contributors'!Q$30)</f>
        <v>0</v>
      </c>
      <c r="R32">
        <f>+SUMIFS('Other expenses'!$I:$I,'Other expenses'!$C:$C,"&gt;="&amp;'Squad-contributors'!$K32,'Other expenses'!$C:$C,"&lt;"&amp;'Squad-contributors'!$K33,'Other expenses'!$F:$F,'Squad-contributors'!$J32,'Other expenses'!$G:$G,'Squad-contributors'!R$30)</f>
        <v>0</v>
      </c>
      <c r="S32">
        <f>+SUMIFS('Other expenses'!$I:$I,'Other expenses'!$C:$C,"&gt;="&amp;'Squad-contributors'!$K32,'Other expenses'!$C:$C,"&lt;"&amp;'Squad-contributors'!$K33,'Other expenses'!$F:$F,'Squad-contributors'!$J32,'Other expenses'!$G:$G,'Squad-contributors'!S$30)</f>
        <v>0</v>
      </c>
      <c r="T32">
        <f>+SUMIFS('Other expenses'!$I:$I,'Other expenses'!$C:$C,"&gt;="&amp;'Squad-contributors'!$K32,'Other expenses'!$C:$C,"&lt;"&amp;'Squad-contributors'!$K33,'Other expenses'!$F:$F,'Squad-contributors'!$J32,'Other expenses'!$G:$G,'Squad-contributors'!T$30)</f>
        <v>0</v>
      </c>
      <c r="U32">
        <f>+SUMIFS('Other expenses'!$I:$I,'Other expenses'!$C:$C,"&gt;="&amp;'Squad-contributors'!$K32,'Other expenses'!$C:$C,"&lt;"&amp;'Squad-contributors'!$K33,'Other expenses'!$F:$F,'Squad-contributors'!$J32,'Other expenses'!$G:$G,'Squad-contributors'!U$30)</f>
        <v>0</v>
      </c>
      <c r="V32">
        <f>+SUMIFS('Other expenses'!$I:$I,'Other expenses'!$C:$C,"&gt;="&amp;'Squad-contributors'!$K32,'Other expenses'!$C:$C,"&lt;"&amp;'Squad-contributors'!$K33,'Other expenses'!$F:$F,'Squad-contributors'!$J32,'Other expenses'!$G:$G,'Squad-contributors'!V$30)</f>
        <v>0</v>
      </c>
      <c r="W32">
        <f>+SUMIFS('Other expenses'!$I:$I,'Other expenses'!$C:$C,"&gt;="&amp;'Squad-contributors'!$K32,'Other expenses'!$C:$C,"&lt;"&amp;'Squad-contributors'!$K33,'Other expenses'!$F:$F,'Squad-contributors'!$J32,'Other expenses'!$G:$G,'Squad-contributors'!W$30)</f>
        <v>0</v>
      </c>
      <c r="X32">
        <f>+SUMIFS('Other expenses'!$I:$I,'Other expenses'!$C:$C,"&gt;="&amp;'Squad-contributors'!$K32,'Other expenses'!$C:$C,"&lt;"&amp;'Squad-contributors'!$K33,'Other expenses'!$F:$F,'Squad-contributors'!$J32,'Other expenses'!$G:$G,'Squad-contributors'!X$30)</f>
        <v>0</v>
      </c>
      <c r="Y32" s="26">
        <f t="shared" si="9"/>
        <v>16603.5</v>
      </c>
    </row>
    <row r="33" spans="1:28" x14ac:dyDescent="0.2">
      <c r="A33" t="str">
        <f t="shared" si="10"/>
        <v>Swapr</v>
      </c>
      <c r="B33" s="1">
        <v>44287</v>
      </c>
      <c r="C33" s="4">
        <f>SUMIFS('Contributor Payouts'!O:O,'Contributor Payouts'!$D:$D,"&gt;="&amp;'Squad-contributors'!$B33,'Contributor Payouts'!$D:$D,"&lt;"&amp;'Squad-contributors'!$B34,'Contributor Payouts'!E:E,'Squad-contributors'!$B$30)</f>
        <v>16655</v>
      </c>
      <c r="D33" s="4">
        <f>SUMIFS('Contributor Payouts'!P:P,'Contributor Payouts'!$D:$D,"&gt;="&amp;'Squad-contributors'!$B33,'Contributor Payouts'!$D:$D,"&lt;"&amp;'Squad-contributors'!$B34,'Contributor Payouts'!F:F,'Squad-contributors'!$B$30)</f>
        <v>2000</v>
      </c>
      <c r="E33" s="4">
        <f>SUMIFS('Contributor Payouts'!Q:Q,'Contributor Payouts'!$D:$D,"&gt;="&amp;'Squad-contributors'!$B33,'Contributor Payouts'!$D:$D,"&lt;"&amp;'Squad-contributors'!$B34,'Contributor Payouts'!G:G,'Squad-contributors'!$B$30)</f>
        <v>0</v>
      </c>
      <c r="F33" s="4">
        <f>SUMIFS('Contributor Payouts'!R:R,'Contributor Payouts'!$D:$D,"&gt;="&amp;'Squad-contributors'!$B33,'Contributor Payouts'!$D:$D,"&lt;"&amp;'Squad-contributors'!$B34,'Contributor Payouts'!H:H,'Squad-contributors'!$B$30)</f>
        <v>0</v>
      </c>
      <c r="G33" s="4">
        <f>SUMIFS('Contributor Payouts'!S:S,'Contributor Payouts'!$D:$D,"&gt;="&amp;'Squad-contributors'!$B33,'Contributor Payouts'!$D:$D,"&lt;"&amp;'Squad-contributors'!$B34,'Contributor Payouts'!I:I,'Squad-contributors'!$B$30)</f>
        <v>0</v>
      </c>
      <c r="H33" s="4">
        <f t="shared" si="11"/>
        <v>18655</v>
      </c>
      <c r="J33" t="str">
        <f t="shared" si="12"/>
        <v>Swapr</v>
      </c>
      <c r="K33" s="1">
        <v>44287</v>
      </c>
      <c r="L33" s="26">
        <f t="shared" si="8"/>
        <v>27655</v>
      </c>
      <c r="M33" s="26">
        <f t="shared" si="13"/>
        <v>18655</v>
      </c>
      <c r="N33">
        <f>+SUMIFS('Other expenses'!$I:$I,'Other expenses'!$C:$C,"&gt;="&amp;'Squad-contributors'!$K33,'Other expenses'!$C:$C,"&lt;"&amp;'Squad-contributors'!$K34,'Other expenses'!$F:$F,'Squad-contributors'!$J33,'Other expenses'!$G:$G,'Squad-contributors'!N$30)</f>
        <v>9000</v>
      </c>
      <c r="O33">
        <f>+SUMIFS('Other expenses'!$I:$I,'Other expenses'!$C:$C,"&gt;="&amp;'Squad-contributors'!$K33,'Other expenses'!$C:$C,"&lt;"&amp;'Squad-contributors'!$K34,'Other expenses'!$F:$F,'Squad-contributors'!$J33,'Other expenses'!$G:$G,'Squad-contributors'!O$30)</f>
        <v>0</v>
      </c>
      <c r="P33">
        <f>+SUMIFS('Other expenses'!$I:$I,'Other expenses'!$C:$C,"&gt;="&amp;'Squad-contributors'!$K33,'Other expenses'!$C:$C,"&lt;"&amp;'Squad-contributors'!$K34,'Other expenses'!$F:$F,'Squad-contributors'!$J33,'Other expenses'!$G:$G,'Squad-contributors'!P$30)</f>
        <v>0</v>
      </c>
      <c r="Q33">
        <f>+SUMIFS('Other expenses'!$I:$I,'Other expenses'!$C:$C,"&gt;="&amp;'Squad-contributors'!$K33,'Other expenses'!$C:$C,"&lt;"&amp;'Squad-contributors'!$K34,'Other expenses'!$F:$F,'Squad-contributors'!$J33,'Other expenses'!$G:$G,'Squad-contributors'!Q$30)</f>
        <v>0</v>
      </c>
      <c r="R33">
        <f>+SUMIFS('Other expenses'!$I:$I,'Other expenses'!$C:$C,"&gt;="&amp;'Squad-contributors'!$K33,'Other expenses'!$C:$C,"&lt;"&amp;'Squad-contributors'!$K34,'Other expenses'!$F:$F,'Squad-contributors'!$J33,'Other expenses'!$G:$G,'Squad-contributors'!R$30)</f>
        <v>0</v>
      </c>
      <c r="S33">
        <f>+SUMIFS('Other expenses'!$I:$I,'Other expenses'!$C:$C,"&gt;="&amp;'Squad-contributors'!$K33,'Other expenses'!$C:$C,"&lt;"&amp;'Squad-contributors'!$K34,'Other expenses'!$F:$F,'Squad-contributors'!$J33,'Other expenses'!$G:$G,'Squad-contributors'!S$30)</f>
        <v>0</v>
      </c>
      <c r="T33">
        <f>+SUMIFS('Other expenses'!$I:$I,'Other expenses'!$C:$C,"&gt;="&amp;'Squad-contributors'!$K33,'Other expenses'!$C:$C,"&lt;"&amp;'Squad-contributors'!$K34,'Other expenses'!$F:$F,'Squad-contributors'!$J33,'Other expenses'!$G:$G,'Squad-contributors'!T$30)</f>
        <v>0</v>
      </c>
      <c r="U33">
        <f>+SUMIFS('Other expenses'!$I:$I,'Other expenses'!$C:$C,"&gt;="&amp;'Squad-contributors'!$K33,'Other expenses'!$C:$C,"&lt;"&amp;'Squad-contributors'!$K34,'Other expenses'!$F:$F,'Squad-contributors'!$J33,'Other expenses'!$G:$G,'Squad-contributors'!U$30)</f>
        <v>0</v>
      </c>
      <c r="V33">
        <f>+SUMIFS('Other expenses'!$I:$I,'Other expenses'!$C:$C,"&gt;="&amp;'Squad-contributors'!$K33,'Other expenses'!$C:$C,"&lt;"&amp;'Squad-contributors'!$K34,'Other expenses'!$F:$F,'Squad-contributors'!$J33,'Other expenses'!$G:$G,'Squad-contributors'!V$30)</f>
        <v>0</v>
      </c>
      <c r="W33">
        <f>+SUMIFS('Other expenses'!$I:$I,'Other expenses'!$C:$C,"&gt;="&amp;'Squad-contributors'!$K33,'Other expenses'!$C:$C,"&lt;"&amp;'Squad-contributors'!$K34,'Other expenses'!$F:$F,'Squad-contributors'!$J33,'Other expenses'!$G:$G,'Squad-contributors'!W$30)</f>
        <v>0</v>
      </c>
      <c r="X33">
        <f>+SUMIFS('Other expenses'!$I:$I,'Other expenses'!$C:$C,"&gt;="&amp;'Squad-contributors'!$K33,'Other expenses'!$C:$C,"&lt;"&amp;'Squad-contributors'!$K34,'Other expenses'!$F:$F,'Squad-contributors'!$J33,'Other expenses'!$G:$G,'Squad-contributors'!X$30)</f>
        <v>0</v>
      </c>
      <c r="Y33" s="26">
        <f t="shared" si="9"/>
        <v>27655</v>
      </c>
    </row>
    <row r="34" spans="1:28" x14ac:dyDescent="0.2">
      <c r="A34" t="str">
        <f t="shared" si="10"/>
        <v>Swapr</v>
      </c>
      <c r="B34" s="1">
        <v>44317</v>
      </c>
      <c r="C34" s="4">
        <f>SUMIFS('Contributor Payouts'!O:O,'Contributor Payouts'!$D:$D,"&gt;="&amp;'Squad-contributors'!$B34,'Contributor Payouts'!$D:$D,"&lt;"&amp;'Squad-contributors'!$B35,'Contributor Payouts'!E:E,'Squad-contributors'!$B$30)</f>
        <v>17859</v>
      </c>
      <c r="D34" s="4">
        <f>SUMIFS('Contributor Payouts'!P:P,'Contributor Payouts'!$D:$D,"&gt;="&amp;'Squad-contributors'!$B34,'Contributor Payouts'!$D:$D,"&lt;"&amp;'Squad-contributors'!$B35,'Contributor Payouts'!F:F,'Squad-contributors'!$B$30)</f>
        <v>2000</v>
      </c>
      <c r="E34" s="4">
        <f>SUMIFS('Contributor Payouts'!Q:Q,'Contributor Payouts'!$D:$D,"&gt;="&amp;'Squad-contributors'!$B34,'Contributor Payouts'!$D:$D,"&lt;"&amp;'Squad-contributors'!$B35,'Contributor Payouts'!G:G,'Squad-contributors'!$B$30)</f>
        <v>0</v>
      </c>
      <c r="F34" s="4">
        <f>SUMIFS('Contributor Payouts'!R:R,'Contributor Payouts'!$D:$D,"&gt;="&amp;'Squad-contributors'!$B34,'Contributor Payouts'!$D:$D,"&lt;"&amp;'Squad-contributors'!$B35,'Contributor Payouts'!H:H,'Squad-contributors'!$B$30)</f>
        <v>0</v>
      </c>
      <c r="G34" s="4">
        <f>SUMIFS('Contributor Payouts'!S:S,'Contributor Payouts'!$D:$D,"&gt;="&amp;'Squad-contributors'!$B34,'Contributor Payouts'!$D:$D,"&lt;"&amp;'Squad-contributors'!$B35,'Contributor Payouts'!I:I,'Squad-contributors'!$B$30)</f>
        <v>0</v>
      </c>
      <c r="H34" s="4">
        <f t="shared" si="11"/>
        <v>19859</v>
      </c>
      <c r="J34" t="str">
        <f t="shared" si="12"/>
        <v>Swapr</v>
      </c>
      <c r="K34" s="1">
        <v>44317</v>
      </c>
      <c r="L34" s="26">
        <f t="shared" si="8"/>
        <v>37459</v>
      </c>
      <c r="M34" s="26">
        <f t="shared" si="13"/>
        <v>19859</v>
      </c>
      <c r="N34">
        <f>+SUMIFS('Other expenses'!$I:$I,'Other expenses'!$C:$C,"&gt;="&amp;'Squad-contributors'!$K34,'Other expenses'!$C:$C,"&lt;"&amp;'Squad-contributors'!$K35,'Other expenses'!$F:$F,'Squad-contributors'!$J34,'Other expenses'!$G:$G,'Squad-contributors'!N$30)</f>
        <v>10800</v>
      </c>
      <c r="O34">
        <f>+SUMIFS('Other expenses'!$I:$I,'Other expenses'!$C:$C,"&gt;="&amp;'Squad-contributors'!$K34,'Other expenses'!$C:$C,"&lt;"&amp;'Squad-contributors'!$K35,'Other expenses'!$F:$F,'Squad-contributors'!$J34,'Other expenses'!$G:$G,'Squad-contributors'!O$30)</f>
        <v>0</v>
      </c>
      <c r="P34">
        <f>+SUMIFS('Other expenses'!$I:$I,'Other expenses'!$C:$C,"&gt;="&amp;'Squad-contributors'!$K34,'Other expenses'!$C:$C,"&lt;"&amp;'Squad-contributors'!$K35,'Other expenses'!$F:$F,'Squad-contributors'!$J34,'Other expenses'!$G:$G,'Squad-contributors'!P$30)</f>
        <v>6800</v>
      </c>
      <c r="Q34">
        <f>+SUMIFS('Other expenses'!$I:$I,'Other expenses'!$C:$C,"&gt;="&amp;'Squad-contributors'!$K34,'Other expenses'!$C:$C,"&lt;"&amp;'Squad-contributors'!$K35,'Other expenses'!$F:$F,'Squad-contributors'!$J34,'Other expenses'!$G:$G,'Squad-contributors'!Q$30)</f>
        <v>0</v>
      </c>
      <c r="R34">
        <f>+SUMIFS('Other expenses'!$I:$I,'Other expenses'!$C:$C,"&gt;="&amp;'Squad-contributors'!$K34,'Other expenses'!$C:$C,"&lt;"&amp;'Squad-contributors'!$K35,'Other expenses'!$F:$F,'Squad-contributors'!$J34,'Other expenses'!$G:$G,'Squad-contributors'!R$30)</f>
        <v>0</v>
      </c>
      <c r="S34">
        <f>+SUMIFS('Other expenses'!$I:$I,'Other expenses'!$C:$C,"&gt;="&amp;'Squad-contributors'!$K34,'Other expenses'!$C:$C,"&lt;"&amp;'Squad-contributors'!$K35,'Other expenses'!$F:$F,'Squad-contributors'!$J34,'Other expenses'!$G:$G,'Squad-contributors'!S$30)</f>
        <v>0</v>
      </c>
      <c r="T34">
        <f>+SUMIFS('Other expenses'!$I:$I,'Other expenses'!$C:$C,"&gt;="&amp;'Squad-contributors'!$K34,'Other expenses'!$C:$C,"&lt;"&amp;'Squad-contributors'!$K35,'Other expenses'!$F:$F,'Squad-contributors'!$J34,'Other expenses'!$G:$G,'Squad-contributors'!T$30)</f>
        <v>0</v>
      </c>
      <c r="U34">
        <f>+SUMIFS('Other expenses'!$I:$I,'Other expenses'!$C:$C,"&gt;="&amp;'Squad-contributors'!$K34,'Other expenses'!$C:$C,"&lt;"&amp;'Squad-contributors'!$K35,'Other expenses'!$F:$F,'Squad-contributors'!$J34,'Other expenses'!$G:$G,'Squad-contributors'!U$30)</f>
        <v>0</v>
      </c>
      <c r="V34">
        <f>+SUMIFS('Other expenses'!$I:$I,'Other expenses'!$C:$C,"&gt;="&amp;'Squad-contributors'!$K34,'Other expenses'!$C:$C,"&lt;"&amp;'Squad-contributors'!$K35,'Other expenses'!$F:$F,'Squad-contributors'!$J34,'Other expenses'!$G:$G,'Squad-contributors'!V$30)</f>
        <v>0</v>
      </c>
      <c r="W34">
        <f>+SUMIFS('Other expenses'!$I:$I,'Other expenses'!$C:$C,"&gt;="&amp;'Squad-contributors'!$K34,'Other expenses'!$C:$C,"&lt;"&amp;'Squad-contributors'!$K35,'Other expenses'!$F:$F,'Squad-contributors'!$J34,'Other expenses'!$G:$G,'Squad-contributors'!W$30)</f>
        <v>0</v>
      </c>
      <c r="X34">
        <f>+SUMIFS('Other expenses'!$I:$I,'Other expenses'!$C:$C,"&gt;="&amp;'Squad-contributors'!$K34,'Other expenses'!$C:$C,"&lt;"&amp;'Squad-contributors'!$K35,'Other expenses'!$F:$F,'Squad-contributors'!$J34,'Other expenses'!$G:$G,'Squad-contributors'!X$30)</f>
        <v>0</v>
      </c>
      <c r="Y34" s="26">
        <f t="shared" si="9"/>
        <v>37459</v>
      </c>
    </row>
    <row r="35" spans="1:28" x14ac:dyDescent="0.2">
      <c r="A35" t="str">
        <f t="shared" si="10"/>
        <v>Swapr</v>
      </c>
      <c r="B35" s="1">
        <v>44348</v>
      </c>
      <c r="C35" s="4">
        <f>SUMIFS('Contributor Payouts'!O:O,'Contributor Payouts'!$D:$D,"&gt;="&amp;'Squad-contributors'!$B35,'Contributor Payouts'!$D:$D,"&lt;"&amp;'Squad-contributors'!$B36,'Contributor Payouts'!E:E,'Squad-contributors'!$B$30)</f>
        <v>14949</v>
      </c>
      <c r="D35" s="4">
        <f>SUMIFS('Contributor Payouts'!P:P,'Contributor Payouts'!$D:$D,"&gt;="&amp;'Squad-contributors'!$B35,'Contributor Payouts'!$D:$D,"&lt;"&amp;'Squad-contributors'!$B36,'Contributor Payouts'!F:F,'Squad-contributors'!$B$30)</f>
        <v>2000</v>
      </c>
      <c r="E35" s="4">
        <f>SUMIFS('Contributor Payouts'!Q:Q,'Contributor Payouts'!$D:$D,"&gt;="&amp;'Squad-contributors'!$B35,'Contributor Payouts'!$D:$D,"&lt;"&amp;'Squad-contributors'!$B36,'Contributor Payouts'!G:G,'Squad-contributors'!$B$30)</f>
        <v>0</v>
      </c>
      <c r="F35" s="4">
        <f>SUMIFS('Contributor Payouts'!R:R,'Contributor Payouts'!$D:$D,"&gt;="&amp;'Squad-contributors'!$B35,'Contributor Payouts'!$D:$D,"&lt;"&amp;'Squad-contributors'!$B36,'Contributor Payouts'!H:H,'Squad-contributors'!$B$30)</f>
        <v>0</v>
      </c>
      <c r="G35" s="4">
        <f>SUMIFS('Contributor Payouts'!S:S,'Contributor Payouts'!$D:$D,"&gt;="&amp;'Squad-contributors'!$B35,'Contributor Payouts'!$D:$D,"&lt;"&amp;'Squad-contributors'!$B36,'Contributor Payouts'!I:I,'Squad-contributors'!$B$30)</f>
        <v>0</v>
      </c>
      <c r="H35" s="4">
        <f t="shared" si="11"/>
        <v>16949</v>
      </c>
      <c r="J35" t="str">
        <f t="shared" si="12"/>
        <v>Swapr</v>
      </c>
      <c r="K35" s="1">
        <v>44348</v>
      </c>
      <c r="L35" s="26">
        <f t="shared" si="8"/>
        <v>122287.05032194128</v>
      </c>
      <c r="M35" s="26">
        <f t="shared" si="13"/>
        <v>16949</v>
      </c>
      <c r="N35">
        <f>+SUMIFS('Other expenses'!$I:$I,'Other expenses'!$C:$C,"&gt;="&amp;'Squad-contributors'!$K35,'Other expenses'!$C:$C,"&lt;"&amp;'Squad-contributors'!$K36,'Other expenses'!$F:$F,'Squad-contributors'!$J35,'Other expenses'!$G:$G,'Squad-contributors'!N$30)</f>
        <v>1815</v>
      </c>
      <c r="O35">
        <f>+SUMIFS('Other expenses'!$I:$I,'Other expenses'!$C:$C,"&gt;="&amp;'Squad-contributors'!$K35,'Other expenses'!$C:$C,"&lt;"&amp;'Squad-contributors'!$K36,'Other expenses'!$F:$F,'Squad-contributors'!$J35,'Other expenses'!$G:$G,'Squad-contributors'!O$30)</f>
        <v>0</v>
      </c>
      <c r="P35">
        <f>+SUMIFS('Other expenses'!$I:$I,'Other expenses'!$C:$C,"&gt;="&amp;'Squad-contributors'!$K35,'Other expenses'!$C:$C,"&lt;"&amp;'Squad-contributors'!$K36,'Other expenses'!$F:$F,'Squad-contributors'!$J35,'Other expenses'!$G:$G,'Squad-contributors'!P$30)</f>
        <v>4599</v>
      </c>
      <c r="Q35">
        <f>+SUMIFS('Other expenses'!$I:$I,'Other expenses'!$C:$C,"&gt;="&amp;'Squad-contributors'!$K35,'Other expenses'!$C:$C,"&lt;"&amp;'Squad-contributors'!$K36,'Other expenses'!$F:$F,'Squad-contributors'!$J35,'Other expenses'!$G:$G,'Squad-contributors'!Q$30)</f>
        <v>0</v>
      </c>
      <c r="R35">
        <f>+SUMIFS('Other expenses'!$I:$I,'Other expenses'!$C:$C,"&gt;="&amp;'Squad-contributors'!$K35,'Other expenses'!$C:$C,"&lt;"&amp;'Squad-contributors'!$K36,'Other expenses'!$F:$F,'Squad-contributors'!$J35,'Other expenses'!$G:$G,'Squad-contributors'!R$30)</f>
        <v>0</v>
      </c>
      <c r="S35">
        <f>+SUMIFS('Other expenses'!$I:$I,'Other expenses'!$C:$C,"&gt;="&amp;'Squad-contributors'!$K35,'Other expenses'!$C:$C,"&lt;"&amp;'Squad-contributors'!$K36,'Other expenses'!$F:$F,'Squad-contributors'!$J35,'Other expenses'!$G:$G,'Squad-contributors'!S$30)</f>
        <v>98924.050321941279</v>
      </c>
      <c r="T35">
        <f>+SUMIFS('Other expenses'!$I:$I,'Other expenses'!$C:$C,"&gt;="&amp;'Squad-contributors'!$K35,'Other expenses'!$C:$C,"&lt;"&amp;'Squad-contributors'!$K36,'Other expenses'!$F:$F,'Squad-contributors'!$J35,'Other expenses'!$G:$G,'Squad-contributors'!T$30)</f>
        <v>0</v>
      </c>
      <c r="U35">
        <f>+SUMIFS('Other expenses'!$I:$I,'Other expenses'!$C:$C,"&gt;="&amp;'Squad-contributors'!$K35,'Other expenses'!$C:$C,"&lt;"&amp;'Squad-contributors'!$K36,'Other expenses'!$F:$F,'Squad-contributors'!$J35,'Other expenses'!$G:$G,'Squad-contributors'!U$30)</f>
        <v>0</v>
      </c>
      <c r="V35">
        <f>+SUMIFS('Other expenses'!$I:$I,'Other expenses'!$C:$C,"&gt;="&amp;'Squad-contributors'!$K35,'Other expenses'!$C:$C,"&lt;"&amp;'Squad-contributors'!$K36,'Other expenses'!$F:$F,'Squad-contributors'!$J35,'Other expenses'!$G:$G,'Squad-contributors'!V$30)</f>
        <v>0</v>
      </c>
      <c r="W35">
        <f>+SUMIFS('Other expenses'!$I:$I,'Other expenses'!$C:$C,"&gt;="&amp;'Squad-contributors'!$K35,'Other expenses'!$C:$C,"&lt;"&amp;'Squad-contributors'!$K36,'Other expenses'!$F:$F,'Squad-contributors'!$J35,'Other expenses'!$G:$G,'Squad-contributors'!W$30)</f>
        <v>0</v>
      </c>
      <c r="X35">
        <f>+SUMIFS('Other expenses'!$I:$I,'Other expenses'!$C:$C,"&gt;="&amp;'Squad-contributors'!$K35,'Other expenses'!$C:$C,"&lt;"&amp;'Squad-contributors'!$K36,'Other expenses'!$F:$F,'Squad-contributors'!$J35,'Other expenses'!$G:$G,'Squad-contributors'!X$30)</f>
        <v>0</v>
      </c>
      <c r="Y35" s="26">
        <f t="shared" si="9"/>
        <v>122287.05032194128</v>
      </c>
    </row>
    <row r="36" spans="1:28" x14ac:dyDescent="0.2">
      <c r="A36" t="str">
        <f t="shared" si="10"/>
        <v>Swapr</v>
      </c>
      <c r="B36" s="1">
        <v>44378</v>
      </c>
      <c r="C36" s="4">
        <f>SUMIFS('Contributor Payouts'!O:O,'Contributor Payouts'!$D:$D,"&gt;="&amp;'Squad-contributors'!$B36,'Contributor Payouts'!$D:$D,"&lt;"&amp;'Squad-contributors'!$B37,'Contributor Payouts'!E:E,'Squad-contributors'!$B$30)</f>
        <v>14800</v>
      </c>
      <c r="D36" s="4">
        <f>SUMIFS('Contributor Payouts'!P:P,'Contributor Payouts'!$D:$D,"&gt;="&amp;'Squad-contributors'!$B36,'Contributor Payouts'!$D:$D,"&lt;"&amp;'Squad-contributors'!$B37,'Contributor Payouts'!F:F,'Squad-contributors'!$B$30)</f>
        <v>1500</v>
      </c>
      <c r="E36" s="4">
        <f>SUMIFS('Contributor Payouts'!Q:Q,'Contributor Payouts'!$D:$D,"&gt;="&amp;'Squad-contributors'!$B36,'Contributor Payouts'!$D:$D,"&lt;"&amp;'Squad-contributors'!$B37,'Contributor Payouts'!G:G,'Squad-contributors'!$B$30)</f>
        <v>0</v>
      </c>
      <c r="F36" s="4">
        <f>SUMIFS('Contributor Payouts'!R:R,'Contributor Payouts'!$D:$D,"&gt;="&amp;'Squad-contributors'!$B36,'Contributor Payouts'!$D:$D,"&lt;"&amp;'Squad-contributors'!$B37,'Contributor Payouts'!H:H,'Squad-contributors'!$B$30)</f>
        <v>0</v>
      </c>
      <c r="G36" s="4">
        <f>SUMIFS('Contributor Payouts'!S:S,'Contributor Payouts'!$D:$D,"&gt;="&amp;'Squad-contributors'!$B36,'Contributor Payouts'!$D:$D,"&lt;"&amp;'Squad-contributors'!$B37,'Contributor Payouts'!I:I,'Squad-contributors'!$B$30)</f>
        <v>0</v>
      </c>
      <c r="H36" s="4">
        <f t="shared" si="11"/>
        <v>16300</v>
      </c>
      <c r="J36" t="str">
        <f t="shared" si="12"/>
        <v>Swapr</v>
      </c>
      <c r="K36" s="1">
        <v>44378</v>
      </c>
      <c r="L36" s="26">
        <f t="shared" si="8"/>
        <v>40993</v>
      </c>
      <c r="M36" s="26">
        <f t="shared" si="13"/>
        <v>16300</v>
      </c>
      <c r="N36">
        <f>+SUMIFS('Other expenses'!$I:$I,'Other expenses'!$C:$C,"&gt;="&amp;'Squad-contributors'!$K36,'Other expenses'!$C:$C,"&lt;"&amp;'Squad-contributors'!$K37,'Other expenses'!$F:$F,'Squad-contributors'!$J36,'Other expenses'!$G:$G,'Squad-contributors'!N$30)</f>
        <v>0</v>
      </c>
      <c r="O36">
        <f>+SUMIFS('Other expenses'!$I:$I,'Other expenses'!$C:$C,"&gt;="&amp;'Squad-contributors'!$K36,'Other expenses'!$C:$C,"&lt;"&amp;'Squad-contributors'!$K37,'Other expenses'!$F:$F,'Squad-contributors'!$J36,'Other expenses'!$G:$G,'Squad-contributors'!O$30)</f>
        <v>0</v>
      </c>
      <c r="P36">
        <f>+SUMIFS('Other expenses'!$I:$I,'Other expenses'!$C:$C,"&gt;="&amp;'Squad-contributors'!$K36,'Other expenses'!$C:$C,"&lt;"&amp;'Squad-contributors'!$K37,'Other expenses'!$F:$F,'Squad-contributors'!$J36,'Other expenses'!$G:$G,'Squad-contributors'!P$30)</f>
        <v>4693</v>
      </c>
      <c r="Q36">
        <f>+SUMIFS('Other expenses'!$I:$I,'Other expenses'!$C:$C,"&gt;="&amp;'Squad-contributors'!$K36,'Other expenses'!$C:$C,"&lt;"&amp;'Squad-contributors'!$K37,'Other expenses'!$F:$F,'Squad-contributors'!$J36,'Other expenses'!$G:$G,'Squad-contributors'!Q$30)</f>
        <v>0</v>
      </c>
      <c r="R36">
        <f>+SUMIFS('Other expenses'!$I:$I,'Other expenses'!$C:$C,"&gt;="&amp;'Squad-contributors'!$K36,'Other expenses'!$C:$C,"&lt;"&amp;'Squad-contributors'!$K37,'Other expenses'!$F:$F,'Squad-contributors'!$J36,'Other expenses'!$G:$G,'Squad-contributors'!R$30)</f>
        <v>0</v>
      </c>
      <c r="S36">
        <f>+SUMIFS('Other expenses'!$I:$I,'Other expenses'!$C:$C,"&gt;="&amp;'Squad-contributors'!$K36,'Other expenses'!$C:$C,"&lt;"&amp;'Squad-contributors'!$K37,'Other expenses'!$F:$F,'Squad-contributors'!$J36,'Other expenses'!$G:$G,'Squad-contributors'!S$30)</f>
        <v>20000</v>
      </c>
      <c r="T36">
        <f>+SUMIFS('Other expenses'!$I:$I,'Other expenses'!$C:$C,"&gt;="&amp;'Squad-contributors'!$K36,'Other expenses'!$C:$C,"&lt;"&amp;'Squad-contributors'!$K37,'Other expenses'!$F:$F,'Squad-contributors'!$J36,'Other expenses'!$G:$G,'Squad-contributors'!T$30)</f>
        <v>0</v>
      </c>
      <c r="U36">
        <f>+SUMIFS('Other expenses'!$I:$I,'Other expenses'!$C:$C,"&gt;="&amp;'Squad-contributors'!$K36,'Other expenses'!$C:$C,"&lt;"&amp;'Squad-contributors'!$K37,'Other expenses'!$F:$F,'Squad-contributors'!$J36,'Other expenses'!$G:$G,'Squad-contributors'!U$30)</f>
        <v>0</v>
      </c>
      <c r="V36">
        <f>+SUMIFS('Other expenses'!$I:$I,'Other expenses'!$C:$C,"&gt;="&amp;'Squad-contributors'!$K36,'Other expenses'!$C:$C,"&lt;"&amp;'Squad-contributors'!$K37,'Other expenses'!$F:$F,'Squad-contributors'!$J36,'Other expenses'!$G:$G,'Squad-contributors'!V$30)</f>
        <v>0</v>
      </c>
      <c r="W36">
        <f>+SUMIFS('Other expenses'!$I:$I,'Other expenses'!$C:$C,"&gt;="&amp;'Squad-contributors'!$K36,'Other expenses'!$C:$C,"&lt;"&amp;'Squad-contributors'!$K37,'Other expenses'!$F:$F,'Squad-contributors'!$J36,'Other expenses'!$G:$G,'Squad-contributors'!W$30)</f>
        <v>0</v>
      </c>
      <c r="X36">
        <f>+SUMIFS('Other expenses'!$I:$I,'Other expenses'!$C:$C,"&gt;="&amp;'Squad-contributors'!$K36,'Other expenses'!$C:$C,"&lt;"&amp;'Squad-contributors'!$K37,'Other expenses'!$F:$F,'Squad-contributors'!$J36,'Other expenses'!$G:$G,'Squad-contributors'!X$30)</f>
        <v>0</v>
      </c>
      <c r="Y36" s="26">
        <f t="shared" si="9"/>
        <v>40993</v>
      </c>
    </row>
    <row r="37" spans="1:28" x14ac:dyDescent="0.2">
      <c r="A37" t="str">
        <f t="shared" si="10"/>
        <v>Swapr</v>
      </c>
      <c r="B37" s="1">
        <v>44409</v>
      </c>
      <c r="C37" s="4">
        <f>SUMIFS('Contributor Payouts'!O:O,'Contributor Payouts'!$D:$D,"&gt;="&amp;'Squad-contributors'!$B37,'Contributor Payouts'!$D:$D,"&lt;"&amp;'Squad-contributors'!$B38,'Contributor Payouts'!E:E,'Squad-contributors'!$B$30)</f>
        <v>19400</v>
      </c>
      <c r="D37" s="4">
        <f>SUMIFS('Contributor Payouts'!P:P,'Contributor Payouts'!$D:$D,"&gt;="&amp;'Squad-contributors'!$B37,'Contributor Payouts'!$D:$D,"&lt;"&amp;'Squad-contributors'!$B38,'Contributor Payouts'!F:F,'Squad-contributors'!$B$30)</f>
        <v>1500</v>
      </c>
      <c r="E37" s="4">
        <f>SUMIFS('Contributor Payouts'!Q:Q,'Contributor Payouts'!$D:$D,"&gt;="&amp;'Squad-contributors'!$B37,'Contributor Payouts'!$D:$D,"&lt;"&amp;'Squad-contributors'!$B38,'Contributor Payouts'!G:G,'Squad-contributors'!$B$30)</f>
        <v>0</v>
      </c>
      <c r="F37" s="4">
        <f>SUMIFS('Contributor Payouts'!R:R,'Contributor Payouts'!$D:$D,"&gt;="&amp;'Squad-contributors'!$B37,'Contributor Payouts'!$D:$D,"&lt;"&amp;'Squad-contributors'!$B38,'Contributor Payouts'!H:H,'Squad-contributors'!$B$30)</f>
        <v>0</v>
      </c>
      <c r="G37" s="4">
        <f>SUMIFS('Contributor Payouts'!S:S,'Contributor Payouts'!$D:$D,"&gt;="&amp;'Squad-contributors'!$B37,'Contributor Payouts'!$D:$D,"&lt;"&amp;'Squad-contributors'!$B38,'Contributor Payouts'!I:I,'Squad-contributors'!$B$30)</f>
        <v>0</v>
      </c>
      <c r="H37" s="4">
        <f t="shared" si="11"/>
        <v>20900</v>
      </c>
      <c r="J37" t="str">
        <f t="shared" si="12"/>
        <v>Swapr</v>
      </c>
      <c r="K37" s="1">
        <v>44409</v>
      </c>
      <c r="L37" s="26">
        <f t="shared" si="8"/>
        <v>30610.160336556452</v>
      </c>
      <c r="M37" s="26">
        <f t="shared" si="13"/>
        <v>20900</v>
      </c>
      <c r="N37">
        <f>+SUMIFS('Other expenses'!$I:$I,'Other expenses'!$C:$C,"&gt;="&amp;'Squad-contributors'!$K37,'Other expenses'!$C:$C,"&lt;"&amp;'Squad-contributors'!$K38,'Other expenses'!$F:$F,'Squad-contributors'!$J37,'Other expenses'!$G:$G,'Squad-contributors'!N$30)</f>
        <v>0</v>
      </c>
      <c r="O37">
        <f>+SUMIFS('Other expenses'!$I:$I,'Other expenses'!$C:$C,"&gt;="&amp;'Squad-contributors'!$K37,'Other expenses'!$C:$C,"&lt;"&amp;'Squad-contributors'!$K38,'Other expenses'!$F:$F,'Squad-contributors'!$J37,'Other expenses'!$G:$G,'Squad-contributors'!O$30)</f>
        <v>0</v>
      </c>
      <c r="P37">
        <f>+SUMIFS('Other expenses'!$I:$I,'Other expenses'!$C:$C,"&gt;="&amp;'Squad-contributors'!$K37,'Other expenses'!$C:$C,"&lt;"&amp;'Squad-contributors'!$K38,'Other expenses'!$F:$F,'Squad-contributors'!$J37,'Other expenses'!$G:$G,'Squad-contributors'!P$30)</f>
        <v>4009</v>
      </c>
      <c r="Q37">
        <f>+SUMIFS('Other expenses'!$I:$I,'Other expenses'!$C:$C,"&gt;="&amp;'Squad-contributors'!$K37,'Other expenses'!$C:$C,"&lt;"&amp;'Squad-contributors'!$K38,'Other expenses'!$F:$F,'Squad-contributors'!$J37,'Other expenses'!$G:$G,'Squad-contributors'!Q$30)</f>
        <v>0</v>
      </c>
      <c r="R37">
        <f>+SUMIFS('Other expenses'!$I:$I,'Other expenses'!$C:$C,"&gt;="&amp;'Squad-contributors'!$K37,'Other expenses'!$C:$C,"&lt;"&amp;'Squad-contributors'!$K38,'Other expenses'!$F:$F,'Squad-contributors'!$J37,'Other expenses'!$G:$G,'Squad-contributors'!R$30)</f>
        <v>1550</v>
      </c>
      <c r="S37">
        <f>+SUMIFS('Other expenses'!$I:$I,'Other expenses'!$C:$C,"&gt;="&amp;'Squad-contributors'!$K37,'Other expenses'!$C:$C,"&lt;"&amp;'Squad-contributors'!$K38,'Other expenses'!$F:$F,'Squad-contributors'!$J37,'Other expenses'!$G:$G,'Squad-contributors'!S$30)</f>
        <v>4151.1603365564506</v>
      </c>
      <c r="T37">
        <f>+SUMIFS('Other expenses'!$I:$I,'Other expenses'!$C:$C,"&gt;="&amp;'Squad-contributors'!$K37,'Other expenses'!$C:$C,"&lt;"&amp;'Squad-contributors'!$K38,'Other expenses'!$F:$F,'Squad-contributors'!$J37,'Other expenses'!$G:$G,'Squad-contributors'!T$30)</f>
        <v>0</v>
      </c>
      <c r="U37">
        <f>+SUMIFS('Other expenses'!$I:$I,'Other expenses'!$C:$C,"&gt;="&amp;'Squad-contributors'!$K37,'Other expenses'!$C:$C,"&lt;"&amp;'Squad-contributors'!$K38,'Other expenses'!$F:$F,'Squad-contributors'!$J37,'Other expenses'!$G:$G,'Squad-contributors'!U$30)</f>
        <v>0</v>
      </c>
      <c r="V37">
        <f>+SUMIFS('Other expenses'!$I:$I,'Other expenses'!$C:$C,"&gt;="&amp;'Squad-contributors'!$K37,'Other expenses'!$C:$C,"&lt;"&amp;'Squad-contributors'!$K38,'Other expenses'!$F:$F,'Squad-contributors'!$J37,'Other expenses'!$G:$G,'Squad-contributors'!V$30)</f>
        <v>0</v>
      </c>
      <c r="W37">
        <f>+SUMIFS('Other expenses'!$I:$I,'Other expenses'!$C:$C,"&gt;="&amp;'Squad-contributors'!$K37,'Other expenses'!$C:$C,"&lt;"&amp;'Squad-contributors'!$K38,'Other expenses'!$F:$F,'Squad-contributors'!$J37,'Other expenses'!$G:$G,'Squad-contributors'!W$30)</f>
        <v>0</v>
      </c>
      <c r="X37">
        <f>+SUMIFS('Other expenses'!$I:$I,'Other expenses'!$C:$C,"&gt;="&amp;'Squad-contributors'!$K37,'Other expenses'!$C:$C,"&lt;"&amp;'Squad-contributors'!$K38,'Other expenses'!$F:$F,'Squad-contributors'!$J37,'Other expenses'!$G:$G,'Squad-contributors'!X$30)</f>
        <v>0</v>
      </c>
      <c r="Y37" s="26">
        <f t="shared" si="9"/>
        <v>30610.160336556452</v>
      </c>
      <c r="AA37" t="s">
        <v>1511</v>
      </c>
      <c r="AB37" t="s">
        <v>1512</v>
      </c>
    </row>
    <row r="38" spans="1:28" x14ac:dyDescent="0.2">
      <c r="A38" t="str">
        <f t="shared" si="10"/>
        <v>Swapr</v>
      </c>
      <c r="B38" s="1">
        <v>44440</v>
      </c>
      <c r="C38" s="4">
        <f>SUMIFS('Contributor Payouts'!O:O,'Contributor Payouts'!$D:$D,"&gt;="&amp;'Squad-contributors'!$B38,'Contributor Payouts'!$D:$D,"&lt;"&amp;'Squad-contributors'!$B39,'Contributor Payouts'!E:E,'Squad-contributors'!$B$30)</f>
        <v>39650</v>
      </c>
      <c r="D38" s="4">
        <f>SUMIFS('Contributor Payouts'!P:P,'Contributor Payouts'!$D:$D,"&gt;="&amp;'Squad-contributors'!$B38,'Contributor Payouts'!$D:$D,"&lt;"&amp;'Squad-contributors'!$B39,'Contributor Payouts'!F:F,'Squad-contributors'!$B$30)</f>
        <v>0</v>
      </c>
      <c r="E38" s="4">
        <f>SUMIFS('Contributor Payouts'!Q:Q,'Contributor Payouts'!$D:$D,"&gt;="&amp;'Squad-contributors'!$B38,'Contributor Payouts'!$D:$D,"&lt;"&amp;'Squad-contributors'!$B39,'Contributor Payouts'!G:G,'Squad-contributors'!$B$30)</f>
        <v>0</v>
      </c>
      <c r="F38" s="4">
        <f>SUMIFS('Contributor Payouts'!R:R,'Contributor Payouts'!$D:$D,"&gt;="&amp;'Squad-contributors'!$B38,'Contributor Payouts'!$D:$D,"&lt;"&amp;'Squad-contributors'!$B39,'Contributor Payouts'!H:H,'Squad-contributors'!$B$30)</f>
        <v>1028</v>
      </c>
      <c r="G38" s="4">
        <f>SUMIFS('Contributor Payouts'!S:S,'Contributor Payouts'!$D:$D,"&gt;="&amp;'Squad-contributors'!$B38,'Contributor Payouts'!$D:$D,"&lt;"&amp;'Squad-contributors'!$B39,'Contributor Payouts'!I:I,'Squad-contributors'!$B$30)</f>
        <v>0</v>
      </c>
      <c r="H38" s="4">
        <f t="shared" si="11"/>
        <v>40678</v>
      </c>
      <c r="J38" t="str">
        <f t="shared" si="12"/>
        <v>Swapr</v>
      </c>
      <c r="K38" s="1">
        <v>44440</v>
      </c>
      <c r="L38" s="26">
        <f t="shared" si="8"/>
        <v>64869</v>
      </c>
      <c r="M38" s="26">
        <f t="shared" si="13"/>
        <v>40678</v>
      </c>
      <c r="N38">
        <f>+SUMIFS('Other expenses'!$I:$I,'Other expenses'!$C:$C,"&gt;="&amp;'Squad-contributors'!$K38,'Other expenses'!$C:$C,"&lt;"&amp;'Squad-contributors'!$K39,'Other expenses'!$F:$F,'Squad-contributors'!$J38,'Other expenses'!$G:$G,'Squad-contributors'!N$30)</f>
        <v>0</v>
      </c>
      <c r="O38">
        <f>+SUMIFS('Other expenses'!$I:$I,'Other expenses'!$C:$C,"&gt;="&amp;'Squad-contributors'!$K38,'Other expenses'!$C:$C,"&lt;"&amp;'Squad-contributors'!$K39,'Other expenses'!$F:$F,'Squad-contributors'!$J38,'Other expenses'!$G:$G,'Squad-contributors'!O$30)</f>
        <v>0</v>
      </c>
      <c r="P38">
        <f>+SUMIFS('Other expenses'!$I:$I,'Other expenses'!$C:$C,"&gt;="&amp;'Squad-contributors'!$K38,'Other expenses'!$C:$C,"&lt;"&amp;'Squad-contributors'!$K39,'Other expenses'!$F:$F,'Squad-contributors'!$J38,'Other expenses'!$G:$G,'Squad-contributors'!P$30)</f>
        <v>24080</v>
      </c>
      <c r="Q38">
        <f>+SUMIFS('Other expenses'!$I:$I,'Other expenses'!$C:$C,"&gt;="&amp;'Squad-contributors'!$K38,'Other expenses'!$C:$C,"&lt;"&amp;'Squad-contributors'!$K39,'Other expenses'!$F:$F,'Squad-contributors'!$J38,'Other expenses'!$G:$G,'Squad-contributors'!Q$30)</f>
        <v>0</v>
      </c>
      <c r="R38">
        <f>+SUMIFS('Other expenses'!$I:$I,'Other expenses'!$C:$C,"&gt;="&amp;'Squad-contributors'!$K38,'Other expenses'!$C:$C,"&lt;"&amp;'Squad-contributors'!$K39,'Other expenses'!$F:$F,'Squad-contributors'!$J38,'Other expenses'!$G:$G,'Squad-contributors'!R$30)</f>
        <v>0</v>
      </c>
      <c r="S38">
        <f>+SUMIFS('Other expenses'!$I:$I,'Other expenses'!$C:$C,"&gt;="&amp;'Squad-contributors'!$K38,'Other expenses'!$C:$C,"&lt;"&amp;'Squad-contributors'!$K39,'Other expenses'!$F:$F,'Squad-contributors'!$J38,'Other expenses'!$G:$G,'Squad-contributors'!S$30)</f>
        <v>0</v>
      </c>
      <c r="T38">
        <f>+SUMIFS('Other expenses'!$I:$I,'Other expenses'!$C:$C,"&gt;="&amp;'Squad-contributors'!$K38,'Other expenses'!$C:$C,"&lt;"&amp;'Squad-contributors'!$K39,'Other expenses'!$F:$F,'Squad-contributors'!$J38,'Other expenses'!$G:$G,'Squad-contributors'!T$30)</f>
        <v>0</v>
      </c>
      <c r="U38">
        <f>+SUMIFS('Other expenses'!$I:$I,'Other expenses'!$C:$C,"&gt;="&amp;'Squad-contributors'!$K38,'Other expenses'!$C:$C,"&lt;"&amp;'Squad-contributors'!$K39,'Other expenses'!$F:$F,'Squad-contributors'!$J38,'Other expenses'!$G:$G,'Squad-contributors'!U$30)</f>
        <v>0</v>
      </c>
      <c r="V38">
        <f>+SUMIFS('Other expenses'!$I:$I,'Other expenses'!$C:$C,"&gt;="&amp;'Squad-contributors'!$K38,'Other expenses'!$C:$C,"&lt;"&amp;'Squad-contributors'!$K39,'Other expenses'!$F:$F,'Squad-contributors'!$J38,'Other expenses'!$G:$G,'Squad-contributors'!V$30)</f>
        <v>0</v>
      </c>
      <c r="W38">
        <f>+SUMIFS('Other expenses'!$I:$I,'Other expenses'!$C:$C,"&gt;="&amp;'Squad-contributors'!$K38,'Other expenses'!$C:$C,"&lt;"&amp;'Squad-contributors'!$K39,'Other expenses'!$F:$F,'Squad-contributors'!$J38,'Other expenses'!$G:$G,'Squad-contributors'!W$30)</f>
        <v>111</v>
      </c>
      <c r="X38">
        <f>+SUMIFS('Other expenses'!$I:$I,'Other expenses'!$C:$C,"&gt;="&amp;'Squad-contributors'!$K38,'Other expenses'!$C:$C,"&lt;"&amp;'Squad-contributors'!$K39,'Other expenses'!$F:$F,'Squad-contributors'!$J38,'Other expenses'!$G:$G,'Squad-contributors'!X$30)</f>
        <v>0</v>
      </c>
      <c r="Y38" s="26">
        <f t="shared" si="9"/>
        <v>64869</v>
      </c>
      <c r="Z38" t="str">
        <f>+M30</f>
        <v>Contributors</v>
      </c>
      <c r="AA38" s="26">
        <f>+AVERAGE(M$37:M$46)</f>
        <v>29545.697200000002</v>
      </c>
      <c r="AB38" s="3">
        <f t="shared" ref="AB38:AB43" si="14">+AA38/AVERAGE(Y$37:Y$46)</f>
        <v>0.46164563829591693</v>
      </c>
    </row>
    <row r="39" spans="1:28" x14ac:dyDescent="0.2">
      <c r="A39" t="str">
        <f t="shared" si="10"/>
        <v>Swapr</v>
      </c>
      <c r="B39" s="1">
        <v>44470</v>
      </c>
      <c r="C39" s="4">
        <f>SUMIFS('Contributor Payouts'!O:O,'Contributor Payouts'!$D:$D,"&gt;="&amp;'Squad-contributors'!$B39,'Contributor Payouts'!$D:$D,"&lt;"&amp;'Squad-contributors'!$B40,'Contributor Payouts'!E:E,'Squad-contributors'!$B$30)</f>
        <v>18802</v>
      </c>
      <c r="D39" s="4">
        <f>SUMIFS('Contributor Payouts'!P:P,'Contributor Payouts'!$D:$D,"&gt;="&amp;'Squad-contributors'!$B39,'Contributor Payouts'!$D:$D,"&lt;"&amp;'Squad-contributors'!$B40,'Contributor Payouts'!F:F,'Squad-contributors'!$B$30)</f>
        <v>0</v>
      </c>
      <c r="E39" s="4">
        <f>SUMIFS('Contributor Payouts'!Q:Q,'Contributor Payouts'!$D:$D,"&gt;="&amp;'Squad-contributors'!$B39,'Contributor Payouts'!$D:$D,"&lt;"&amp;'Squad-contributors'!$B40,'Contributor Payouts'!G:G,'Squad-contributors'!$B$30)</f>
        <v>0</v>
      </c>
      <c r="F39" s="4">
        <f>SUMIFS('Contributor Payouts'!R:R,'Contributor Payouts'!$D:$D,"&gt;="&amp;'Squad-contributors'!$B39,'Contributor Payouts'!$D:$D,"&lt;"&amp;'Squad-contributors'!$B40,'Contributor Payouts'!H:H,'Squad-contributors'!$B$30)</f>
        <v>800</v>
      </c>
      <c r="G39" s="4">
        <f>SUMIFS('Contributor Payouts'!S:S,'Contributor Payouts'!$D:$D,"&gt;="&amp;'Squad-contributors'!$B39,'Contributor Payouts'!$D:$D,"&lt;"&amp;'Squad-contributors'!$B40,'Contributor Payouts'!I:I,'Squad-contributors'!$B$30)</f>
        <v>0</v>
      </c>
      <c r="H39" s="4">
        <f t="shared" si="11"/>
        <v>19602</v>
      </c>
      <c r="J39" t="str">
        <f t="shared" si="12"/>
        <v>Swapr</v>
      </c>
      <c r="K39" s="1">
        <v>44470</v>
      </c>
      <c r="L39" s="26">
        <f t="shared" si="8"/>
        <v>41778</v>
      </c>
      <c r="M39" s="26">
        <f t="shared" si="13"/>
        <v>19602</v>
      </c>
      <c r="N39">
        <f>+SUMIFS('Other expenses'!$I:$I,'Other expenses'!$C:$C,"&gt;="&amp;'Squad-contributors'!$K39,'Other expenses'!$C:$C,"&lt;"&amp;'Squad-contributors'!$K40,'Other expenses'!$F:$F,'Squad-contributors'!$J39,'Other expenses'!$G:$G,'Squad-contributors'!N$30)</f>
        <v>0</v>
      </c>
      <c r="O39">
        <f>+SUMIFS('Other expenses'!$I:$I,'Other expenses'!$C:$C,"&gt;="&amp;'Squad-contributors'!$K39,'Other expenses'!$C:$C,"&lt;"&amp;'Squad-contributors'!$K40,'Other expenses'!$F:$F,'Squad-contributors'!$J39,'Other expenses'!$G:$G,'Squad-contributors'!O$30)</f>
        <v>0</v>
      </c>
      <c r="P39">
        <f>+SUMIFS('Other expenses'!$I:$I,'Other expenses'!$C:$C,"&gt;="&amp;'Squad-contributors'!$K39,'Other expenses'!$C:$C,"&lt;"&amp;'Squad-contributors'!$K40,'Other expenses'!$F:$F,'Squad-contributors'!$J39,'Other expenses'!$G:$G,'Squad-contributors'!P$30)</f>
        <v>22176</v>
      </c>
      <c r="Q39">
        <f>+SUMIFS('Other expenses'!$I:$I,'Other expenses'!$C:$C,"&gt;="&amp;'Squad-contributors'!$K39,'Other expenses'!$C:$C,"&lt;"&amp;'Squad-contributors'!$K40,'Other expenses'!$F:$F,'Squad-contributors'!$J39,'Other expenses'!$G:$G,'Squad-contributors'!Q$30)</f>
        <v>0</v>
      </c>
      <c r="R39">
        <f>+SUMIFS('Other expenses'!$I:$I,'Other expenses'!$C:$C,"&gt;="&amp;'Squad-contributors'!$K39,'Other expenses'!$C:$C,"&lt;"&amp;'Squad-contributors'!$K40,'Other expenses'!$F:$F,'Squad-contributors'!$J39,'Other expenses'!$G:$G,'Squad-contributors'!R$30)</f>
        <v>0</v>
      </c>
      <c r="S39">
        <f>+SUMIFS('Other expenses'!$I:$I,'Other expenses'!$C:$C,"&gt;="&amp;'Squad-contributors'!$K39,'Other expenses'!$C:$C,"&lt;"&amp;'Squad-contributors'!$K40,'Other expenses'!$F:$F,'Squad-contributors'!$J39,'Other expenses'!$G:$G,'Squad-contributors'!S$30)</f>
        <v>0</v>
      </c>
      <c r="T39">
        <f>+SUMIFS('Other expenses'!$I:$I,'Other expenses'!$C:$C,"&gt;="&amp;'Squad-contributors'!$K39,'Other expenses'!$C:$C,"&lt;"&amp;'Squad-contributors'!$K40,'Other expenses'!$F:$F,'Squad-contributors'!$J39,'Other expenses'!$G:$G,'Squad-contributors'!T$30)</f>
        <v>0</v>
      </c>
      <c r="U39">
        <f>+SUMIFS('Other expenses'!$I:$I,'Other expenses'!$C:$C,"&gt;="&amp;'Squad-contributors'!$K39,'Other expenses'!$C:$C,"&lt;"&amp;'Squad-contributors'!$K40,'Other expenses'!$F:$F,'Squad-contributors'!$J39,'Other expenses'!$G:$G,'Squad-contributors'!U$30)</f>
        <v>0</v>
      </c>
      <c r="V39">
        <f>+SUMIFS('Other expenses'!$I:$I,'Other expenses'!$C:$C,"&gt;="&amp;'Squad-contributors'!$K39,'Other expenses'!$C:$C,"&lt;"&amp;'Squad-contributors'!$K40,'Other expenses'!$F:$F,'Squad-contributors'!$J39,'Other expenses'!$G:$G,'Squad-contributors'!V$30)</f>
        <v>0</v>
      </c>
      <c r="W39">
        <f>+SUMIFS('Other expenses'!$I:$I,'Other expenses'!$C:$C,"&gt;="&amp;'Squad-contributors'!$K39,'Other expenses'!$C:$C,"&lt;"&amp;'Squad-contributors'!$K40,'Other expenses'!$F:$F,'Squad-contributors'!$J39,'Other expenses'!$G:$G,'Squad-contributors'!W$30)</f>
        <v>0</v>
      </c>
      <c r="X39">
        <f>+SUMIFS('Other expenses'!$I:$I,'Other expenses'!$C:$C,"&gt;="&amp;'Squad-contributors'!$K39,'Other expenses'!$C:$C,"&lt;"&amp;'Squad-contributors'!$K40,'Other expenses'!$F:$F,'Squad-contributors'!$J39,'Other expenses'!$G:$G,'Squad-contributors'!X$30)</f>
        <v>0</v>
      </c>
      <c r="Y39" s="26">
        <f t="shared" si="9"/>
        <v>41778</v>
      </c>
      <c r="Z39" t="str">
        <f>+N30</f>
        <v>Audit</v>
      </c>
      <c r="AA39" s="26">
        <f>+AVERAGE(N$37:N$46)</f>
        <v>1200</v>
      </c>
      <c r="AB39" s="3">
        <f t="shared" si="14"/>
        <v>1.8749761165057232E-2</v>
      </c>
    </row>
    <row r="40" spans="1:28" x14ac:dyDescent="0.2">
      <c r="A40" t="str">
        <f t="shared" si="10"/>
        <v>Swapr</v>
      </c>
      <c r="B40" s="1">
        <v>44501</v>
      </c>
      <c r="C40" s="4">
        <f>SUMIFS('Contributor Payouts'!O:O,'Contributor Payouts'!$D:$D,"&gt;="&amp;'Squad-contributors'!$B40,'Contributor Payouts'!$D:$D,"&lt;"&amp;'Squad-contributors'!$B41,'Contributor Payouts'!E:E,'Squad-contributors'!$B$30)</f>
        <v>22352</v>
      </c>
      <c r="D40" s="4">
        <f>SUMIFS('Contributor Payouts'!P:P,'Contributor Payouts'!$D:$D,"&gt;="&amp;'Squad-contributors'!$B40,'Contributor Payouts'!$D:$D,"&lt;"&amp;'Squad-contributors'!$B41,'Contributor Payouts'!F:F,'Squad-contributors'!$B$30)</f>
        <v>0</v>
      </c>
      <c r="E40" s="4">
        <f>SUMIFS('Contributor Payouts'!Q:Q,'Contributor Payouts'!$D:$D,"&gt;="&amp;'Squad-contributors'!$B40,'Contributor Payouts'!$D:$D,"&lt;"&amp;'Squad-contributors'!$B41,'Contributor Payouts'!G:G,'Squad-contributors'!$B$30)</f>
        <v>0</v>
      </c>
      <c r="F40" s="4">
        <f>SUMIFS('Contributor Payouts'!R:R,'Contributor Payouts'!$D:$D,"&gt;="&amp;'Squad-contributors'!$B40,'Contributor Payouts'!$D:$D,"&lt;"&amp;'Squad-contributors'!$B41,'Contributor Payouts'!H:H,'Squad-contributors'!$B$30)</f>
        <v>800</v>
      </c>
      <c r="G40" s="4">
        <f>SUMIFS('Contributor Payouts'!S:S,'Contributor Payouts'!$D:$D,"&gt;="&amp;'Squad-contributors'!$B40,'Contributor Payouts'!$D:$D,"&lt;"&amp;'Squad-contributors'!$B41,'Contributor Payouts'!I:I,'Squad-contributors'!$B$30)</f>
        <v>0</v>
      </c>
      <c r="H40" s="4">
        <f t="shared" si="11"/>
        <v>23152</v>
      </c>
      <c r="J40" t="str">
        <f t="shared" si="12"/>
        <v>Swapr</v>
      </c>
      <c r="K40" s="1">
        <v>44501</v>
      </c>
      <c r="L40" s="26">
        <f t="shared" si="8"/>
        <v>52703</v>
      </c>
      <c r="M40" s="26">
        <f t="shared" si="13"/>
        <v>23152</v>
      </c>
      <c r="N40">
        <f>+SUMIFS('Other expenses'!$I:$I,'Other expenses'!$C:$C,"&gt;="&amp;'Squad-contributors'!$K40,'Other expenses'!$C:$C,"&lt;"&amp;'Squad-contributors'!$K41,'Other expenses'!$F:$F,'Squad-contributors'!$J40,'Other expenses'!$G:$G,'Squad-contributors'!N$30)</f>
        <v>6000</v>
      </c>
      <c r="O40">
        <f>+SUMIFS('Other expenses'!$I:$I,'Other expenses'!$C:$C,"&gt;="&amp;'Squad-contributors'!$K40,'Other expenses'!$C:$C,"&lt;"&amp;'Squad-contributors'!$K41,'Other expenses'!$F:$F,'Squad-contributors'!$J40,'Other expenses'!$G:$G,'Squad-contributors'!O$30)</f>
        <v>0</v>
      </c>
      <c r="P40">
        <f>+SUMIFS('Other expenses'!$I:$I,'Other expenses'!$C:$C,"&gt;="&amp;'Squad-contributors'!$K40,'Other expenses'!$C:$C,"&lt;"&amp;'Squad-contributors'!$K41,'Other expenses'!$F:$F,'Squad-contributors'!$J40,'Other expenses'!$G:$G,'Squad-contributors'!P$30)</f>
        <v>21840</v>
      </c>
      <c r="Q40">
        <f>+SUMIFS('Other expenses'!$I:$I,'Other expenses'!$C:$C,"&gt;="&amp;'Squad-contributors'!$K40,'Other expenses'!$C:$C,"&lt;"&amp;'Squad-contributors'!$K41,'Other expenses'!$F:$F,'Squad-contributors'!$J40,'Other expenses'!$G:$G,'Squad-contributors'!Q$30)</f>
        <v>0</v>
      </c>
      <c r="R40">
        <f>+SUMIFS('Other expenses'!$I:$I,'Other expenses'!$C:$C,"&gt;="&amp;'Squad-contributors'!$K40,'Other expenses'!$C:$C,"&lt;"&amp;'Squad-contributors'!$K41,'Other expenses'!$F:$F,'Squad-contributors'!$J40,'Other expenses'!$G:$G,'Squad-contributors'!R$30)</f>
        <v>1450</v>
      </c>
      <c r="S40">
        <f>+SUMIFS('Other expenses'!$I:$I,'Other expenses'!$C:$C,"&gt;="&amp;'Squad-contributors'!$K40,'Other expenses'!$C:$C,"&lt;"&amp;'Squad-contributors'!$K41,'Other expenses'!$F:$F,'Squad-contributors'!$J40,'Other expenses'!$G:$G,'Squad-contributors'!S$30)</f>
        <v>0</v>
      </c>
      <c r="T40">
        <f>+SUMIFS('Other expenses'!$I:$I,'Other expenses'!$C:$C,"&gt;="&amp;'Squad-contributors'!$K40,'Other expenses'!$C:$C,"&lt;"&amp;'Squad-contributors'!$K41,'Other expenses'!$F:$F,'Squad-contributors'!$J40,'Other expenses'!$G:$G,'Squad-contributors'!T$30)</f>
        <v>0</v>
      </c>
      <c r="U40">
        <f>+SUMIFS('Other expenses'!$I:$I,'Other expenses'!$C:$C,"&gt;="&amp;'Squad-contributors'!$K40,'Other expenses'!$C:$C,"&lt;"&amp;'Squad-contributors'!$K41,'Other expenses'!$F:$F,'Squad-contributors'!$J40,'Other expenses'!$G:$G,'Squad-contributors'!U$30)</f>
        <v>0</v>
      </c>
      <c r="V40">
        <f>+SUMIFS('Other expenses'!$I:$I,'Other expenses'!$C:$C,"&gt;="&amp;'Squad-contributors'!$K40,'Other expenses'!$C:$C,"&lt;"&amp;'Squad-contributors'!$K41,'Other expenses'!$F:$F,'Squad-contributors'!$J40,'Other expenses'!$G:$G,'Squad-contributors'!V$30)</f>
        <v>0</v>
      </c>
      <c r="W40">
        <f>+SUMIFS('Other expenses'!$I:$I,'Other expenses'!$C:$C,"&gt;="&amp;'Squad-contributors'!$K40,'Other expenses'!$C:$C,"&lt;"&amp;'Squad-contributors'!$K41,'Other expenses'!$F:$F,'Squad-contributors'!$J40,'Other expenses'!$G:$G,'Squad-contributors'!W$30)</f>
        <v>261</v>
      </c>
      <c r="X40">
        <f>+SUMIFS('Other expenses'!$I:$I,'Other expenses'!$C:$C,"&gt;="&amp;'Squad-contributors'!$K40,'Other expenses'!$C:$C,"&lt;"&amp;'Squad-contributors'!$K41,'Other expenses'!$F:$F,'Squad-contributors'!$J40,'Other expenses'!$G:$G,'Squad-contributors'!X$30)</f>
        <v>0</v>
      </c>
      <c r="Y40" s="26">
        <f t="shared" si="9"/>
        <v>52703</v>
      </c>
      <c r="Z40" t="str">
        <f>+P30</f>
        <v>Dev</v>
      </c>
      <c r="AA40" s="26">
        <f>+AVERAGE(P$37:P$46)</f>
        <v>30379.8</v>
      </c>
      <c r="AB40" s="3">
        <f t="shared" si="14"/>
        <v>0.47467832853517145</v>
      </c>
    </row>
    <row r="41" spans="1:28" x14ac:dyDescent="0.2">
      <c r="A41" t="str">
        <f t="shared" si="10"/>
        <v>Swapr</v>
      </c>
      <c r="B41" s="1">
        <v>44531</v>
      </c>
      <c r="C41" s="4">
        <f>SUMIFS('Contributor Payouts'!O:O,'Contributor Payouts'!$D:$D,"&gt;="&amp;'Squad-contributors'!$B41,'Contributor Payouts'!$D:$D,"&lt;"&amp;'Squad-contributors'!$B42,'Contributor Payouts'!E:E,'Squad-contributors'!$B$30)</f>
        <v>29761</v>
      </c>
      <c r="D41" s="4">
        <f>SUMIFS('Contributor Payouts'!P:P,'Contributor Payouts'!$D:$D,"&gt;="&amp;'Squad-contributors'!$B41,'Contributor Payouts'!$D:$D,"&lt;"&amp;'Squad-contributors'!$B42,'Contributor Payouts'!F:F,'Squad-contributors'!$B$30)</f>
        <v>0</v>
      </c>
      <c r="E41" s="4">
        <f>SUMIFS('Contributor Payouts'!Q:Q,'Contributor Payouts'!$D:$D,"&gt;="&amp;'Squad-contributors'!$B41,'Contributor Payouts'!$D:$D,"&lt;"&amp;'Squad-contributors'!$B42,'Contributor Payouts'!G:G,'Squad-contributors'!$B$30)</f>
        <v>0</v>
      </c>
      <c r="F41" s="4">
        <f>SUMIFS('Contributor Payouts'!R:R,'Contributor Payouts'!$D:$D,"&gt;="&amp;'Squad-contributors'!$B41,'Contributor Payouts'!$D:$D,"&lt;"&amp;'Squad-contributors'!$B42,'Contributor Payouts'!H:H,'Squad-contributors'!$B$30)</f>
        <v>1280</v>
      </c>
      <c r="G41" s="4">
        <f>SUMIFS('Contributor Payouts'!S:S,'Contributor Payouts'!$D:$D,"&gt;="&amp;'Squad-contributors'!$B41,'Contributor Payouts'!$D:$D,"&lt;"&amp;'Squad-contributors'!$B42,'Contributor Payouts'!I:I,'Squad-contributors'!$B$30)</f>
        <v>0</v>
      </c>
      <c r="H41" s="4">
        <f t="shared" si="11"/>
        <v>31041</v>
      </c>
      <c r="J41" t="str">
        <f t="shared" si="12"/>
        <v>Swapr</v>
      </c>
      <c r="K41" s="1">
        <v>44531</v>
      </c>
      <c r="L41" s="26">
        <f t="shared" si="8"/>
        <v>65760</v>
      </c>
      <c r="M41" s="26">
        <f t="shared" si="13"/>
        <v>31041</v>
      </c>
      <c r="N41">
        <f>+SUMIFS('Other expenses'!$I:$I,'Other expenses'!$C:$C,"&gt;="&amp;'Squad-contributors'!$K41,'Other expenses'!$C:$C,"&lt;"&amp;'Squad-contributors'!$K42,'Other expenses'!$F:$F,'Squad-contributors'!$J41,'Other expenses'!$G:$G,'Squad-contributors'!N$30)</f>
        <v>6000</v>
      </c>
      <c r="O41">
        <f>+SUMIFS('Other expenses'!$I:$I,'Other expenses'!$C:$C,"&gt;="&amp;'Squad-contributors'!$K41,'Other expenses'!$C:$C,"&lt;"&amp;'Squad-contributors'!$K42,'Other expenses'!$F:$F,'Squad-contributors'!$J41,'Other expenses'!$G:$G,'Squad-contributors'!O$30)</f>
        <v>0</v>
      </c>
      <c r="P41">
        <f>+SUMIFS('Other expenses'!$I:$I,'Other expenses'!$C:$C,"&gt;="&amp;'Squad-contributors'!$K41,'Other expenses'!$C:$C,"&lt;"&amp;'Squad-contributors'!$K42,'Other expenses'!$F:$F,'Squad-contributors'!$J41,'Other expenses'!$G:$G,'Squad-contributors'!P$30)</f>
        <v>26359</v>
      </c>
      <c r="Q41">
        <f>+SUMIFS('Other expenses'!$I:$I,'Other expenses'!$C:$C,"&gt;="&amp;'Squad-contributors'!$K41,'Other expenses'!$C:$C,"&lt;"&amp;'Squad-contributors'!$K42,'Other expenses'!$F:$F,'Squad-contributors'!$J41,'Other expenses'!$G:$G,'Squad-contributors'!Q$30)</f>
        <v>0</v>
      </c>
      <c r="R41">
        <f>+SUMIFS('Other expenses'!$I:$I,'Other expenses'!$C:$C,"&gt;="&amp;'Squad-contributors'!$K41,'Other expenses'!$C:$C,"&lt;"&amp;'Squad-contributors'!$K42,'Other expenses'!$F:$F,'Squad-contributors'!$J41,'Other expenses'!$G:$G,'Squad-contributors'!R$30)</f>
        <v>2160</v>
      </c>
      <c r="S41">
        <f>+SUMIFS('Other expenses'!$I:$I,'Other expenses'!$C:$C,"&gt;="&amp;'Squad-contributors'!$K41,'Other expenses'!$C:$C,"&lt;"&amp;'Squad-contributors'!$K42,'Other expenses'!$F:$F,'Squad-contributors'!$J41,'Other expenses'!$G:$G,'Squad-contributors'!S$30)</f>
        <v>0</v>
      </c>
      <c r="T41">
        <f>+SUMIFS('Other expenses'!$I:$I,'Other expenses'!$C:$C,"&gt;="&amp;'Squad-contributors'!$K41,'Other expenses'!$C:$C,"&lt;"&amp;'Squad-contributors'!$K42,'Other expenses'!$F:$F,'Squad-contributors'!$J41,'Other expenses'!$G:$G,'Squad-contributors'!T$30)</f>
        <v>0</v>
      </c>
      <c r="U41">
        <f>+SUMIFS('Other expenses'!$I:$I,'Other expenses'!$C:$C,"&gt;="&amp;'Squad-contributors'!$K41,'Other expenses'!$C:$C,"&lt;"&amp;'Squad-contributors'!$K42,'Other expenses'!$F:$F,'Squad-contributors'!$J41,'Other expenses'!$G:$G,'Squad-contributors'!U$30)</f>
        <v>0</v>
      </c>
      <c r="V41">
        <f>+SUMIFS('Other expenses'!$I:$I,'Other expenses'!$C:$C,"&gt;="&amp;'Squad-contributors'!$K41,'Other expenses'!$C:$C,"&lt;"&amp;'Squad-contributors'!$K42,'Other expenses'!$F:$F,'Squad-contributors'!$J41,'Other expenses'!$G:$G,'Squad-contributors'!V$30)</f>
        <v>0</v>
      </c>
      <c r="W41">
        <f>+SUMIFS('Other expenses'!$I:$I,'Other expenses'!$C:$C,"&gt;="&amp;'Squad-contributors'!$K41,'Other expenses'!$C:$C,"&lt;"&amp;'Squad-contributors'!$K42,'Other expenses'!$F:$F,'Squad-contributors'!$J41,'Other expenses'!$G:$G,'Squad-contributors'!W$30)</f>
        <v>200</v>
      </c>
      <c r="X41">
        <f>+SUMIFS('Other expenses'!$I:$I,'Other expenses'!$C:$C,"&gt;="&amp;'Squad-contributors'!$K41,'Other expenses'!$C:$C,"&lt;"&amp;'Squad-contributors'!$K42,'Other expenses'!$F:$F,'Squad-contributors'!$J41,'Other expenses'!$G:$G,'Squad-contributors'!X$30)</f>
        <v>0</v>
      </c>
      <c r="Y41" s="26">
        <f t="shared" si="9"/>
        <v>65760</v>
      </c>
      <c r="Z41" t="str">
        <f>+R30</f>
        <v>Events</v>
      </c>
      <c r="AA41" s="26">
        <f>+AVERAGE(R$37:R$46)</f>
        <v>2403.002</v>
      </c>
      <c r="AB41" s="3">
        <f t="shared" si="14"/>
        <v>3.7546427982629048E-2</v>
      </c>
    </row>
    <row r="42" spans="1:28" x14ac:dyDescent="0.2">
      <c r="A42" t="str">
        <f t="shared" si="10"/>
        <v>Swapr</v>
      </c>
      <c r="B42" s="1">
        <v>44562</v>
      </c>
      <c r="C42" s="4">
        <f>SUMIFS('Contributor Payouts'!O:O,'Contributor Payouts'!$D:$D,"&gt;="&amp;'Squad-contributors'!$B42,'Contributor Payouts'!$D:$D,"&lt;"&amp;'Squad-contributors'!$B43,'Contributor Payouts'!E:E,'Squad-contributors'!$B$30)</f>
        <v>21722.799999999999</v>
      </c>
      <c r="D42" s="4">
        <f>SUMIFS('Contributor Payouts'!P:P,'Contributor Payouts'!$D:$D,"&gt;="&amp;'Squad-contributors'!$B42,'Contributor Payouts'!$D:$D,"&lt;"&amp;'Squad-contributors'!$B43,'Contributor Payouts'!F:F,'Squad-contributors'!$B$30)</f>
        <v>4386.3599999999997</v>
      </c>
      <c r="E42" s="4">
        <f>SUMIFS('Contributor Payouts'!Q:Q,'Contributor Payouts'!$D:$D,"&gt;="&amp;'Squad-contributors'!$B42,'Contributor Payouts'!$D:$D,"&lt;"&amp;'Squad-contributors'!$B43,'Contributor Payouts'!G:G,'Squad-contributors'!$B$30)</f>
        <v>0</v>
      </c>
      <c r="F42" s="4">
        <f>SUMIFS('Contributor Payouts'!R:R,'Contributor Payouts'!$D:$D,"&gt;="&amp;'Squad-contributors'!$B42,'Contributor Payouts'!$D:$D,"&lt;"&amp;'Squad-contributors'!$B43,'Contributor Payouts'!H:H,'Squad-contributors'!$B$30)</f>
        <v>3189</v>
      </c>
      <c r="G42" s="4">
        <f>SUMIFS('Contributor Payouts'!S:S,'Contributor Payouts'!$D:$D,"&gt;="&amp;'Squad-contributors'!$B42,'Contributor Payouts'!$D:$D,"&lt;"&amp;'Squad-contributors'!$B43,'Contributor Payouts'!I:I,'Squad-contributors'!$B$30)</f>
        <v>0</v>
      </c>
      <c r="H42" s="4">
        <f t="shared" si="11"/>
        <v>29298.16</v>
      </c>
      <c r="J42" t="str">
        <f t="shared" si="12"/>
        <v>Swapr</v>
      </c>
      <c r="K42" s="1">
        <v>44562</v>
      </c>
      <c r="L42" s="26">
        <f t="shared" si="8"/>
        <v>64676.160000000003</v>
      </c>
      <c r="M42" s="26">
        <f t="shared" si="13"/>
        <v>29298.16</v>
      </c>
      <c r="N42">
        <f>+SUMIFS('Other expenses'!$I:$I,'Other expenses'!$C:$C,"&gt;="&amp;'Squad-contributors'!$K42,'Other expenses'!$C:$C,"&lt;"&amp;'Squad-contributors'!$K43,'Other expenses'!$F:$F,'Squad-contributors'!$J42,'Other expenses'!$G:$G,'Squad-contributors'!N$30)</f>
        <v>0</v>
      </c>
      <c r="O42">
        <f>+SUMIFS('Other expenses'!$I:$I,'Other expenses'!$C:$C,"&gt;="&amp;'Squad-contributors'!$K42,'Other expenses'!$C:$C,"&lt;"&amp;'Squad-contributors'!$K43,'Other expenses'!$F:$F,'Squad-contributors'!$J42,'Other expenses'!$G:$G,'Squad-contributors'!O$30)</f>
        <v>0</v>
      </c>
      <c r="P42">
        <f>+SUMIFS('Other expenses'!$I:$I,'Other expenses'!$C:$C,"&gt;="&amp;'Squad-contributors'!$K42,'Other expenses'!$C:$C,"&lt;"&amp;'Squad-contributors'!$K43,'Other expenses'!$F:$F,'Squad-contributors'!$J42,'Other expenses'!$G:$G,'Squad-contributors'!P$30)</f>
        <v>35378</v>
      </c>
      <c r="Q42">
        <f>+SUMIFS('Other expenses'!$I:$I,'Other expenses'!$C:$C,"&gt;="&amp;'Squad-contributors'!$K42,'Other expenses'!$C:$C,"&lt;"&amp;'Squad-contributors'!$K43,'Other expenses'!$F:$F,'Squad-contributors'!$J42,'Other expenses'!$G:$G,'Squad-contributors'!Q$30)</f>
        <v>0</v>
      </c>
      <c r="R42">
        <f>+SUMIFS('Other expenses'!$I:$I,'Other expenses'!$C:$C,"&gt;="&amp;'Squad-contributors'!$K42,'Other expenses'!$C:$C,"&lt;"&amp;'Squad-contributors'!$K43,'Other expenses'!$F:$F,'Squad-contributors'!$J42,'Other expenses'!$G:$G,'Squad-contributors'!R$30)</f>
        <v>0</v>
      </c>
      <c r="S42">
        <f>+SUMIFS('Other expenses'!$I:$I,'Other expenses'!$C:$C,"&gt;="&amp;'Squad-contributors'!$K42,'Other expenses'!$C:$C,"&lt;"&amp;'Squad-contributors'!$K43,'Other expenses'!$F:$F,'Squad-contributors'!$J42,'Other expenses'!$G:$G,'Squad-contributors'!S$30)</f>
        <v>0</v>
      </c>
      <c r="T42">
        <f>+SUMIFS('Other expenses'!$I:$I,'Other expenses'!$C:$C,"&gt;="&amp;'Squad-contributors'!$K42,'Other expenses'!$C:$C,"&lt;"&amp;'Squad-contributors'!$K43,'Other expenses'!$F:$F,'Squad-contributors'!$J42,'Other expenses'!$G:$G,'Squad-contributors'!T$30)</f>
        <v>0</v>
      </c>
      <c r="U42">
        <f>+SUMIFS('Other expenses'!$I:$I,'Other expenses'!$C:$C,"&gt;="&amp;'Squad-contributors'!$K42,'Other expenses'!$C:$C,"&lt;"&amp;'Squad-contributors'!$K43,'Other expenses'!$F:$F,'Squad-contributors'!$J42,'Other expenses'!$G:$G,'Squad-contributors'!U$30)</f>
        <v>0</v>
      </c>
      <c r="V42">
        <f>+SUMIFS('Other expenses'!$I:$I,'Other expenses'!$C:$C,"&gt;="&amp;'Squad-contributors'!$K42,'Other expenses'!$C:$C,"&lt;"&amp;'Squad-contributors'!$K43,'Other expenses'!$F:$F,'Squad-contributors'!$J42,'Other expenses'!$G:$G,'Squad-contributors'!V$30)</f>
        <v>0</v>
      </c>
      <c r="W42">
        <f>+SUMIFS('Other expenses'!$I:$I,'Other expenses'!$C:$C,"&gt;="&amp;'Squad-contributors'!$K42,'Other expenses'!$C:$C,"&lt;"&amp;'Squad-contributors'!$K43,'Other expenses'!$F:$F,'Squad-contributors'!$J42,'Other expenses'!$G:$G,'Squad-contributors'!W$30)</f>
        <v>0</v>
      </c>
      <c r="X42">
        <f>+SUMIFS('Other expenses'!$I:$I,'Other expenses'!$C:$C,"&gt;="&amp;'Squad-contributors'!$K42,'Other expenses'!$C:$C,"&lt;"&amp;'Squad-contributors'!$K43,'Other expenses'!$F:$F,'Squad-contributors'!$J42,'Other expenses'!$G:$G,'Squad-contributors'!X$30)</f>
        <v>0</v>
      </c>
      <c r="Y42" s="26">
        <f t="shared" si="9"/>
        <v>64676.160000000003</v>
      </c>
      <c r="Z42" t="str">
        <f>+S30</f>
        <v>Incentives</v>
      </c>
      <c r="AA42" s="26">
        <f>+AVERAGE(S$37:S$46)</f>
        <v>415.11603365564508</v>
      </c>
      <c r="AB42" s="3">
        <f t="shared" si="14"/>
        <v>6.4861054056910049E-3</v>
      </c>
    </row>
    <row r="43" spans="1:28" x14ac:dyDescent="0.2">
      <c r="A43" t="str">
        <f t="shared" si="10"/>
        <v>Swapr</v>
      </c>
      <c r="B43" s="1">
        <v>44593</v>
      </c>
      <c r="C43" s="4">
        <f>SUMIFS('Contributor Payouts'!O:O,'Contributor Payouts'!$D:$D,"&gt;="&amp;'Squad-contributors'!$B43,'Contributor Payouts'!$D:$D,"&lt;"&amp;'Squad-contributors'!$B44,'Contributor Payouts'!E:E,'Squad-contributors'!$B$30)</f>
        <v>32198.311999999998</v>
      </c>
      <c r="D43" s="4">
        <f>SUMIFS('Contributor Payouts'!P:P,'Contributor Payouts'!$D:$D,"&gt;="&amp;'Squad-contributors'!$B43,'Contributor Payouts'!$D:$D,"&lt;"&amp;'Squad-contributors'!$B44,'Contributor Payouts'!F:F,'Squad-contributors'!$B$30)</f>
        <v>0</v>
      </c>
      <c r="E43" s="4">
        <f>SUMIFS('Contributor Payouts'!Q:Q,'Contributor Payouts'!$D:$D,"&gt;="&amp;'Squad-contributors'!$B43,'Contributor Payouts'!$D:$D,"&lt;"&amp;'Squad-contributors'!$B44,'Contributor Payouts'!G:G,'Squad-contributors'!$B$30)</f>
        <v>0</v>
      </c>
      <c r="F43" s="4">
        <f>SUMIFS('Contributor Payouts'!R:R,'Contributor Payouts'!$D:$D,"&gt;="&amp;'Squad-contributors'!$B43,'Contributor Payouts'!$D:$D,"&lt;"&amp;'Squad-contributors'!$B44,'Contributor Payouts'!H:H,'Squad-contributors'!$B$30)</f>
        <v>2160</v>
      </c>
      <c r="G43" s="4">
        <f>SUMIFS('Contributor Payouts'!S:S,'Contributor Payouts'!$D:$D,"&gt;="&amp;'Squad-contributors'!$B43,'Contributor Payouts'!$D:$D,"&lt;"&amp;'Squad-contributors'!$B44,'Contributor Payouts'!I:I,'Squad-contributors'!$B$30)</f>
        <v>0</v>
      </c>
      <c r="H43" s="4">
        <f t="shared" si="11"/>
        <v>34358.311999999998</v>
      </c>
      <c r="J43" t="str">
        <f t="shared" si="12"/>
        <v>Swapr</v>
      </c>
      <c r="K43" s="1">
        <v>44593</v>
      </c>
      <c r="L43" s="26">
        <f t="shared" si="8"/>
        <v>70111.312000000005</v>
      </c>
      <c r="M43" s="26">
        <f t="shared" si="13"/>
        <v>34358.311999999998</v>
      </c>
      <c r="N43">
        <f>+SUMIFS('Other expenses'!$I:$I,'Other expenses'!$C:$C,"&gt;="&amp;'Squad-contributors'!$K43,'Other expenses'!$C:$C,"&lt;"&amp;'Squad-contributors'!$K44,'Other expenses'!$F:$F,'Squad-contributors'!$J43,'Other expenses'!$G:$G,'Squad-contributors'!N$30)</f>
        <v>0</v>
      </c>
      <c r="O43">
        <f>+SUMIFS('Other expenses'!$I:$I,'Other expenses'!$C:$C,"&gt;="&amp;'Squad-contributors'!$K43,'Other expenses'!$C:$C,"&lt;"&amp;'Squad-contributors'!$K44,'Other expenses'!$F:$F,'Squad-contributors'!$J43,'Other expenses'!$G:$G,'Squad-contributors'!O$30)</f>
        <v>0</v>
      </c>
      <c r="P43">
        <f>+SUMIFS('Other expenses'!$I:$I,'Other expenses'!$C:$C,"&gt;="&amp;'Squad-contributors'!$K43,'Other expenses'!$C:$C,"&lt;"&amp;'Squad-contributors'!$K44,'Other expenses'!$F:$F,'Squad-contributors'!$J43,'Other expenses'!$G:$G,'Squad-contributors'!P$30)</f>
        <v>35753</v>
      </c>
      <c r="Q43">
        <f>+SUMIFS('Other expenses'!$I:$I,'Other expenses'!$C:$C,"&gt;="&amp;'Squad-contributors'!$K43,'Other expenses'!$C:$C,"&lt;"&amp;'Squad-contributors'!$K44,'Other expenses'!$F:$F,'Squad-contributors'!$J43,'Other expenses'!$G:$G,'Squad-contributors'!Q$30)</f>
        <v>0</v>
      </c>
      <c r="R43">
        <f>+SUMIFS('Other expenses'!$I:$I,'Other expenses'!$C:$C,"&gt;="&amp;'Squad-contributors'!$K43,'Other expenses'!$C:$C,"&lt;"&amp;'Squad-contributors'!$K44,'Other expenses'!$F:$F,'Squad-contributors'!$J43,'Other expenses'!$G:$G,'Squad-contributors'!R$30)</f>
        <v>0</v>
      </c>
      <c r="S43">
        <f>+SUMIFS('Other expenses'!$I:$I,'Other expenses'!$C:$C,"&gt;="&amp;'Squad-contributors'!$K43,'Other expenses'!$C:$C,"&lt;"&amp;'Squad-contributors'!$K44,'Other expenses'!$F:$F,'Squad-contributors'!$J43,'Other expenses'!$G:$G,'Squad-contributors'!S$30)</f>
        <v>0</v>
      </c>
      <c r="T43">
        <f>+SUMIFS('Other expenses'!$I:$I,'Other expenses'!$C:$C,"&gt;="&amp;'Squad-contributors'!$K43,'Other expenses'!$C:$C,"&lt;"&amp;'Squad-contributors'!$K44,'Other expenses'!$F:$F,'Squad-contributors'!$J43,'Other expenses'!$G:$G,'Squad-contributors'!T$30)</f>
        <v>0</v>
      </c>
      <c r="U43">
        <f>+SUMIFS('Other expenses'!$I:$I,'Other expenses'!$C:$C,"&gt;="&amp;'Squad-contributors'!$K43,'Other expenses'!$C:$C,"&lt;"&amp;'Squad-contributors'!$K44,'Other expenses'!$F:$F,'Squad-contributors'!$J43,'Other expenses'!$G:$G,'Squad-contributors'!U$30)</f>
        <v>0</v>
      </c>
      <c r="V43">
        <f>+SUMIFS('Other expenses'!$I:$I,'Other expenses'!$C:$C,"&gt;="&amp;'Squad-contributors'!$K43,'Other expenses'!$C:$C,"&lt;"&amp;'Squad-contributors'!$K44,'Other expenses'!$F:$F,'Squad-contributors'!$J43,'Other expenses'!$G:$G,'Squad-contributors'!V$30)</f>
        <v>0</v>
      </c>
      <c r="W43">
        <f>+SUMIFS('Other expenses'!$I:$I,'Other expenses'!$C:$C,"&gt;="&amp;'Squad-contributors'!$K43,'Other expenses'!$C:$C,"&lt;"&amp;'Squad-contributors'!$K44,'Other expenses'!$F:$F,'Squad-contributors'!$J43,'Other expenses'!$G:$G,'Squad-contributors'!W$30)</f>
        <v>0</v>
      </c>
      <c r="X43">
        <f>+SUMIFS('Other expenses'!$I:$I,'Other expenses'!$C:$C,"&gt;="&amp;'Squad-contributors'!$K43,'Other expenses'!$C:$C,"&lt;"&amp;'Squad-contributors'!$K44,'Other expenses'!$F:$F,'Squad-contributors'!$J43,'Other expenses'!$G:$G,'Squad-contributors'!X$30)</f>
        <v>0</v>
      </c>
      <c r="Y43" s="26">
        <f t="shared" si="9"/>
        <v>70111.312000000005</v>
      </c>
      <c r="Z43" t="str">
        <f>+W30</f>
        <v>Overhead</v>
      </c>
      <c r="AA43" s="26">
        <f>+AVERAGE(W$38:W$46)</f>
        <v>63.555555555555557</v>
      </c>
      <c r="AB43" s="3">
        <f t="shared" si="14"/>
        <v>9.9304290614932763E-4</v>
      </c>
    </row>
    <row r="44" spans="1:28" x14ac:dyDescent="0.2">
      <c r="A44" t="str">
        <f t="shared" si="10"/>
        <v>Swapr</v>
      </c>
      <c r="B44" s="1">
        <v>44621</v>
      </c>
      <c r="C44" s="4">
        <f>SUMIFS('Contributor Payouts'!O:O,'Contributor Payouts'!$D:$D,"&gt;="&amp;'Squad-contributors'!$B44,'Contributor Payouts'!$D:$D,"&lt;"&amp;'Squad-contributors'!$B45,'Contributor Payouts'!E:E,'Squad-contributors'!$B$30)</f>
        <v>27120</v>
      </c>
      <c r="D44" s="4">
        <f>SUMIFS('Contributor Payouts'!P:P,'Contributor Payouts'!$D:$D,"&gt;="&amp;'Squad-contributors'!$B44,'Contributor Payouts'!$D:$D,"&lt;"&amp;'Squad-contributors'!$B45,'Contributor Payouts'!F:F,'Squad-contributors'!$B$30)</f>
        <v>0</v>
      </c>
      <c r="E44" s="4">
        <f>SUMIFS('Contributor Payouts'!Q:Q,'Contributor Payouts'!$D:$D,"&gt;="&amp;'Squad-contributors'!$B44,'Contributor Payouts'!$D:$D,"&lt;"&amp;'Squad-contributors'!$B45,'Contributor Payouts'!G:G,'Squad-contributors'!$B$30)</f>
        <v>0</v>
      </c>
      <c r="F44" s="4">
        <f>SUMIFS('Contributor Payouts'!R:R,'Contributor Payouts'!$D:$D,"&gt;="&amp;'Squad-contributors'!$B44,'Contributor Payouts'!$D:$D,"&lt;"&amp;'Squad-contributors'!$B45,'Contributor Payouts'!H:H,'Squad-contributors'!$B$30)</f>
        <v>2160</v>
      </c>
      <c r="G44" s="4">
        <f>SUMIFS('Contributor Payouts'!S:S,'Contributor Payouts'!$D:$D,"&gt;="&amp;'Squad-contributors'!$B44,'Contributor Payouts'!$D:$D,"&lt;"&amp;'Squad-contributors'!$B45,'Contributor Payouts'!I:I,'Squad-contributors'!$B$30)</f>
        <v>0</v>
      </c>
      <c r="H44" s="4">
        <f t="shared" si="11"/>
        <v>29280</v>
      </c>
      <c r="J44" t="str">
        <f t="shared" si="12"/>
        <v>Swapr</v>
      </c>
      <c r="K44" s="1">
        <v>44621</v>
      </c>
      <c r="L44" s="26">
        <f t="shared" si="8"/>
        <v>81604</v>
      </c>
      <c r="M44" s="26">
        <f t="shared" si="13"/>
        <v>29280</v>
      </c>
      <c r="N44">
        <f>+SUMIFS('Other expenses'!$I:$I,'Other expenses'!$C:$C,"&gt;="&amp;'Squad-contributors'!$K44,'Other expenses'!$C:$C,"&lt;"&amp;'Squad-contributors'!$K45,'Other expenses'!$F:$F,'Squad-contributors'!$J44,'Other expenses'!$G:$G,'Squad-contributors'!N$30)</f>
        <v>0</v>
      </c>
      <c r="O44">
        <f>+SUMIFS('Other expenses'!$I:$I,'Other expenses'!$C:$C,"&gt;="&amp;'Squad-contributors'!$K44,'Other expenses'!$C:$C,"&lt;"&amp;'Squad-contributors'!$K45,'Other expenses'!$F:$F,'Squad-contributors'!$J44,'Other expenses'!$G:$G,'Squad-contributors'!O$30)</f>
        <v>0</v>
      </c>
      <c r="P44">
        <f>+SUMIFS('Other expenses'!$I:$I,'Other expenses'!$C:$C,"&gt;="&amp;'Squad-contributors'!$K44,'Other expenses'!$C:$C,"&lt;"&amp;'Squad-contributors'!$K45,'Other expenses'!$F:$F,'Squad-contributors'!$J44,'Other expenses'!$G:$G,'Squad-contributors'!P$30)</f>
        <v>52324</v>
      </c>
      <c r="Q44">
        <f>+SUMIFS('Other expenses'!$I:$I,'Other expenses'!$C:$C,"&gt;="&amp;'Squad-contributors'!$K44,'Other expenses'!$C:$C,"&lt;"&amp;'Squad-contributors'!$K45,'Other expenses'!$F:$F,'Squad-contributors'!$J44,'Other expenses'!$G:$G,'Squad-contributors'!Q$30)</f>
        <v>0</v>
      </c>
      <c r="R44">
        <f>+SUMIFS('Other expenses'!$I:$I,'Other expenses'!$C:$C,"&gt;="&amp;'Squad-contributors'!$K44,'Other expenses'!$C:$C,"&lt;"&amp;'Squad-contributors'!$K45,'Other expenses'!$F:$F,'Squad-contributors'!$J44,'Other expenses'!$G:$G,'Squad-contributors'!R$30)</f>
        <v>0</v>
      </c>
      <c r="S44">
        <f>+SUMIFS('Other expenses'!$I:$I,'Other expenses'!$C:$C,"&gt;="&amp;'Squad-contributors'!$K44,'Other expenses'!$C:$C,"&lt;"&amp;'Squad-contributors'!$K45,'Other expenses'!$F:$F,'Squad-contributors'!$J44,'Other expenses'!$G:$G,'Squad-contributors'!S$30)</f>
        <v>0</v>
      </c>
      <c r="T44">
        <f>+SUMIFS('Other expenses'!$I:$I,'Other expenses'!$C:$C,"&gt;="&amp;'Squad-contributors'!$K44,'Other expenses'!$C:$C,"&lt;"&amp;'Squad-contributors'!$K45,'Other expenses'!$F:$F,'Squad-contributors'!$J44,'Other expenses'!$G:$G,'Squad-contributors'!T$30)</f>
        <v>0</v>
      </c>
      <c r="U44">
        <f>+SUMIFS('Other expenses'!$I:$I,'Other expenses'!$C:$C,"&gt;="&amp;'Squad-contributors'!$K44,'Other expenses'!$C:$C,"&lt;"&amp;'Squad-contributors'!$K45,'Other expenses'!$F:$F,'Squad-contributors'!$J44,'Other expenses'!$G:$G,'Squad-contributors'!U$30)</f>
        <v>0</v>
      </c>
      <c r="V44">
        <f>+SUMIFS('Other expenses'!$I:$I,'Other expenses'!$C:$C,"&gt;="&amp;'Squad-contributors'!$K44,'Other expenses'!$C:$C,"&lt;"&amp;'Squad-contributors'!$K45,'Other expenses'!$F:$F,'Squad-contributors'!$J44,'Other expenses'!$G:$G,'Squad-contributors'!V$30)</f>
        <v>0</v>
      </c>
      <c r="W44">
        <f>+SUMIFS('Other expenses'!$I:$I,'Other expenses'!$C:$C,"&gt;="&amp;'Squad-contributors'!$K44,'Other expenses'!$C:$C,"&lt;"&amp;'Squad-contributors'!$K45,'Other expenses'!$F:$F,'Squad-contributors'!$J44,'Other expenses'!$G:$G,'Squad-contributors'!W$30)</f>
        <v>0</v>
      </c>
      <c r="X44">
        <f>+SUMIFS('Other expenses'!$I:$I,'Other expenses'!$C:$C,"&gt;="&amp;'Squad-contributors'!$K44,'Other expenses'!$C:$C,"&lt;"&amp;'Squad-contributors'!$K45,'Other expenses'!$F:$F,'Squad-contributors'!$J44,'Other expenses'!$G:$G,'Squad-contributors'!X$30)</f>
        <v>0</v>
      </c>
      <c r="Y44" s="26">
        <f t="shared" si="9"/>
        <v>81604</v>
      </c>
    </row>
    <row r="45" spans="1:28" x14ac:dyDescent="0.2">
      <c r="A45" t="str">
        <f t="shared" si="10"/>
        <v>Swapr</v>
      </c>
      <c r="B45" s="1">
        <v>44652</v>
      </c>
      <c r="C45" s="4">
        <f>SUMIFS('Contributor Payouts'!O:O,'Contributor Payouts'!$D:$D,"&gt;="&amp;'Squad-contributors'!$B45,'Contributor Payouts'!$D:$D,"&lt;"&amp;'Squad-contributors'!$B46,'Contributor Payouts'!E:E,'Squad-contributors'!$B$30)</f>
        <v>36045</v>
      </c>
      <c r="D45" s="4">
        <f>SUMIFS('Contributor Payouts'!P:P,'Contributor Payouts'!$D:$D,"&gt;="&amp;'Squad-contributors'!$B45,'Contributor Payouts'!$D:$D,"&lt;"&amp;'Squad-contributors'!$B46,'Contributor Payouts'!F:F,'Squad-contributors'!$B$30)</f>
        <v>0</v>
      </c>
      <c r="E45" s="4">
        <f>SUMIFS('Contributor Payouts'!Q:Q,'Contributor Payouts'!$D:$D,"&gt;="&amp;'Squad-contributors'!$B45,'Contributor Payouts'!$D:$D,"&lt;"&amp;'Squad-contributors'!$B46,'Contributor Payouts'!G:G,'Squad-contributors'!$B$30)</f>
        <v>0</v>
      </c>
      <c r="F45" s="4">
        <f>SUMIFS('Contributor Payouts'!R:R,'Contributor Payouts'!$D:$D,"&gt;="&amp;'Squad-contributors'!$B45,'Contributor Payouts'!$D:$D,"&lt;"&amp;'Squad-contributors'!$B46,'Contributor Payouts'!H:H,'Squad-contributors'!$B$30)</f>
        <v>2160</v>
      </c>
      <c r="G45" s="4">
        <f>SUMIFS('Contributor Payouts'!S:S,'Contributor Payouts'!$D:$D,"&gt;="&amp;'Squad-contributors'!$B45,'Contributor Payouts'!$D:$D,"&lt;"&amp;'Squad-contributors'!$B46,'Contributor Payouts'!I:I,'Squad-contributors'!$B$30)</f>
        <v>0</v>
      </c>
      <c r="H45" s="4">
        <f t="shared" si="11"/>
        <v>38205</v>
      </c>
      <c r="J45" t="str">
        <f t="shared" si="12"/>
        <v>Swapr</v>
      </c>
      <c r="K45" s="1">
        <v>44652</v>
      </c>
      <c r="L45" s="26">
        <f t="shared" si="8"/>
        <v>86581</v>
      </c>
      <c r="M45" s="26">
        <f t="shared" si="13"/>
        <v>38205</v>
      </c>
      <c r="N45">
        <f>+SUMIFS('Other expenses'!$I:$I,'Other expenses'!$C:$C,"&gt;="&amp;'Squad-contributors'!$K45,'Other expenses'!$C:$C,"&lt;"&amp;'Squad-contributors'!$K46,'Other expenses'!$F:$F,'Squad-contributors'!$J45,'Other expenses'!$G:$G,'Squad-contributors'!N$30)</f>
        <v>0</v>
      </c>
      <c r="O45">
        <f>+SUMIFS('Other expenses'!$I:$I,'Other expenses'!$C:$C,"&gt;="&amp;'Squad-contributors'!$K45,'Other expenses'!$C:$C,"&lt;"&amp;'Squad-contributors'!$K46,'Other expenses'!$F:$F,'Squad-contributors'!$J45,'Other expenses'!$G:$G,'Squad-contributors'!O$30)</f>
        <v>0</v>
      </c>
      <c r="P45">
        <f>+SUMIFS('Other expenses'!$I:$I,'Other expenses'!$C:$C,"&gt;="&amp;'Squad-contributors'!$K45,'Other expenses'!$C:$C,"&lt;"&amp;'Squad-contributors'!$K46,'Other expenses'!$F:$F,'Squad-contributors'!$J45,'Other expenses'!$G:$G,'Squad-contributors'!P$30)</f>
        <v>45034</v>
      </c>
      <c r="Q45">
        <f>+SUMIFS('Other expenses'!$I:$I,'Other expenses'!$C:$C,"&gt;="&amp;'Squad-contributors'!$K45,'Other expenses'!$C:$C,"&lt;"&amp;'Squad-contributors'!$K46,'Other expenses'!$F:$F,'Squad-contributors'!$J45,'Other expenses'!$G:$G,'Squad-contributors'!Q$30)</f>
        <v>0</v>
      </c>
      <c r="R45">
        <f>+SUMIFS('Other expenses'!$I:$I,'Other expenses'!$C:$C,"&gt;="&amp;'Squad-contributors'!$K45,'Other expenses'!$C:$C,"&lt;"&amp;'Squad-contributors'!$K46,'Other expenses'!$F:$F,'Squad-contributors'!$J45,'Other expenses'!$G:$G,'Squad-contributors'!R$30)</f>
        <v>3342</v>
      </c>
      <c r="S45">
        <f>+SUMIFS('Other expenses'!$I:$I,'Other expenses'!$C:$C,"&gt;="&amp;'Squad-contributors'!$K45,'Other expenses'!$C:$C,"&lt;"&amp;'Squad-contributors'!$K46,'Other expenses'!$F:$F,'Squad-contributors'!$J45,'Other expenses'!$G:$G,'Squad-contributors'!S$30)</f>
        <v>0</v>
      </c>
      <c r="T45">
        <f>+SUMIFS('Other expenses'!$I:$I,'Other expenses'!$C:$C,"&gt;="&amp;'Squad-contributors'!$K45,'Other expenses'!$C:$C,"&lt;"&amp;'Squad-contributors'!$K46,'Other expenses'!$F:$F,'Squad-contributors'!$J45,'Other expenses'!$G:$G,'Squad-contributors'!T$30)</f>
        <v>0</v>
      </c>
      <c r="U45">
        <f>+SUMIFS('Other expenses'!$I:$I,'Other expenses'!$C:$C,"&gt;="&amp;'Squad-contributors'!$K45,'Other expenses'!$C:$C,"&lt;"&amp;'Squad-contributors'!$K46,'Other expenses'!$F:$F,'Squad-contributors'!$J45,'Other expenses'!$G:$G,'Squad-contributors'!U$30)</f>
        <v>0</v>
      </c>
      <c r="V45">
        <f>+SUMIFS('Other expenses'!$I:$I,'Other expenses'!$C:$C,"&gt;="&amp;'Squad-contributors'!$K45,'Other expenses'!$C:$C,"&lt;"&amp;'Squad-contributors'!$K46,'Other expenses'!$F:$F,'Squad-contributors'!$J45,'Other expenses'!$G:$G,'Squad-contributors'!V$30)</f>
        <v>0</v>
      </c>
      <c r="W45">
        <f>+SUMIFS('Other expenses'!$I:$I,'Other expenses'!$C:$C,"&gt;="&amp;'Squad-contributors'!$K45,'Other expenses'!$C:$C,"&lt;"&amp;'Squad-contributors'!$K46,'Other expenses'!$F:$F,'Squad-contributors'!$J45,'Other expenses'!$G:$G,'Squad-contributors'!W$30)</f>
        <v>0</v>
      </c>
      <c r="X45">
        <f>+SUMIFS('Other expenses'!$I:$I,'Other expenses'!$C:$C,"&gt;="&amp;'Squad-contributors'!$K45,'Other expenses'!$C:$C,"&lt;"&amp;'Squad-contributors'!$K46,'Other expenses'!$F:$F,'Squad-contributors'!$J45,'Other expenses'!$G:$G,'Squad-contributors'!X$30)</f>
        <v>0</v>
      </c>
      <c r="Y45" s="26">
        <f t="shared" si="9"/>
        <v>86581</v>
      </c>
    </row>
    <row r="46" spans="1:28" x14ac:dyDescent="0.2">
      <c r="A46" t="str">
        <f t="shared" si="10"/>
        <v>Swapr</v>
      </c>
      <c r="B46" s="1">
        <v>44682</v>
      </c>
      <c r="C46" s="4">
        <f>SUMIFS('Contributor Payouts'!O:O,'Contributor Payouts'!$D:$D,"&gt;="&amp;'Squad-contributors'!$B46,'Contributor Payouts'!$D:$D,"&lt;"&amp;'Squad-contributors'!$B47,'Contributor Payouts'!E:E,'Squad-contributors'!$B$30)</f>
        <v>27592.5</v>
      </c>
      <c r="D46" s="4">
        <f>SUMIFS('Contributor Payouts'!P:P,'Contributor Payouts'!$D:$D,"&gt;="&amp;'Squad-contributors'!$B46,'Contributor Payouts'!$D:$D,"&lt;"&amp;'Squad-contributors'!$B47,'Contributor Payouts'!F:F,'Squad-contributors'!$B$30)</f>
        <v>0</v>
      </c>
      <c r="E46" s="4">
        <f>SUMIFS('Contributor Payouts'!Q:Q,'Contributor Payouts'!$D:$D,"&gt;="&amp;'Squad-contributors'!$B46,'Contributor Payouts'!$D:$D,"&lt;"&amp;'Squad-contributors'!$B47,'Contributor Payouts'!G:G,'Squad-contributors'!$B$30)</f>
        <v>0</v>
      </c>
      <c r="F46" s="4">
        <f>SUMIFS('Contributor Payouts'!R:R,'Contributor Payouts'!$D:$D,"&gt;="&amp;'Squad-contributors'!$B46,'Contributor Payouts'!$D:$D,"&lt;"&amp;'Squad-contributors'!$B47,'Contributor Payouts'!H:H,'Squad-contributors'!$B$30)</f>
        <v>1350</v>
      </c>
      <c r="G46" s="4">
        <f>SUMIFS('Contributor Payouts'!S:S,'Contributor Payouts'!$D:$D,"&gt;="&amp;'Squad-contributors'!$B46,'Contributor Payouts'!$D:$D,"&lt;"&amp;'Squad-contributors'!$B47,'Contributor Payouts'!I:I,'Squad-contributors'!$B$30)</f>
        <v>0</v>
      </c>
      <c r="H46" s="4">
        <f t="shared" si="11"/>
        <v>28942.5</v>
      </c>
      <c r="J46" t="str">
        <f t="shared" si="12"/>
        <v>Swapr</v>
      </c>
      <c r="K46" s="1">
        <v>44682</v>
      </c>
      <c r="L46" s="26">
        <f t="shared" si="8"/>
        <v>81315.520000000004</v>
      </c>
      <c r="M46" s="26">
        <f t="shared" si="13"/>
        <v>28942.5</v>
      </c>
      <c r="N46">
        <f>+SUMIFS('Other expenses'!$I:$I,'Other expenses'!$C:$C,"&gt;="&amp;'Squad-contributors'!$K46,'Other expenses'!$C:$C,"&lt;"&amp;'Squad-contributors'!$K47,'Other expenses'!$F:$F,'Squad-contributors'!$J46,'Other expenses'!$G:$G,'Squad-contributors'!N$30)</f>
        <v>0</v>
      </c>
      <c r="O46">
        <f>+SUMIFS('Other expenses'!$I:$I,'Other expenses'!$C:$C,"&gt;="&amp;'Squad-contributors'!$K46,'Other expenses'!$C:$C,"&lt;"&amp;'Squad-contributors'!$K47,'Other expenses'!$F:$F,'Squad-contributors'!$J46,'Other expenses'!$G:$G,'Squad-contributors'!O$30)</f>
        <v>0</v>
      </c>
      <c r="P46">
        <f>+SUMIFS('Other expenses'!$I:$I,'Other expenses'!$C:$C,"&gt;="&amp;'Squad-contributors'!$K46,'Other expenses'!$C:$C,"&lt;"&amp;'Squad-contributors'!$K47,'Other expenses'!$F:$F,'Squad-contributors'!$J46,'Other expenses'!$G:$G,'Squad-contributors'!P$30)</f>
        <v>36845</v>
      </c>
      <c r="Q46">
        <f>+SUMIFS('Other expenses'!$I:$I,'Other expenses'!$C:$C,"&gt;="&amp;'Squad-contributors'!$K46,'Other expenses'!$C:$C,"&lt;"&amp;'Squad-contributors'!$K47,'Other expenses'!$F:$F,'Squad-contributors'!$J46,'Other expenses'!$G:$G,'Squad-contributors'!Q$30)</f>
        <v>0</v>
      </c>
      <c r="R46">
        <f>+SUMIFS('Other expenses'!$I:$I,'Other expenses'!$C:$C,"&gt;="&amp;'Squad-contributors'!$K46,'Other expenses'!$C:$C,"&lt;"&amp;'Squad-contributors'!$K47,'Other expenses'!$F:$F,'Squad-contributors'!$J46,'Other expenses'!$G:$G,'Squad-contributors'!R$30)</f>
        <v>15528.02</v>
      </c>
      <c r="S46">
        <f>+SUMIFS('Other expenses'!$I:$I,'Other expenses'!$C:$C,"&gt;="&amp;'Squad-contributors'!$K46,'Other expenses'!$C:$C,"&lt;"&amp;'Squad-contributors'!$K47,'Other expenses'!$F:$F,'Squad-contributors'!$J46,'Other expenses'!$G:$G,'Squad-contributors'!S$30)</f>
        <v>0</v>
      </c>
      <c r="T46">
        <f>+SUMIFS('Other expenses'!$I:$I,'Other expenses'!$C:$C,"&gt;="&amp;'Squad-contributors'!$K46,'Other expenses'!$C:$C,"&lt;"&amp;'Squad-contributors'!$K47,'Other expenses'!$F:$F,'Squad-contributors'!$J46,'Other expenses'!$G:$G,'Squad-contributors'!T$30)</f>
        <v>0</v>
      </c>
      <c r="U46">
        <f>+SUMIFS('Other expenses'!$I:$I,'Other expenses'!$C:$C,"&gt;="&amp;'Squad-contributors'!$K46,'Other expenses'!$C:$C,"&lt;"&amp;'Squad-contributors'!$K47,'Other expenses'!$F:$F,'Squad-contributors'!$J46,'Other expenses'!$G:$G,'Squad-contributors'!U$30)</f>
        <v>0</v>
      </c>
      <c r="V46">
        <f>+SUMIFS('Other expenses'!$I:$I,'Other expenses'!$C:$C,"&gt;="&amp;'Squad-contributors'!$K46,'Other expenses'!$C:$C,"&lt;"&amp;'Squad-contributors'!$K47,'Other expenses'!$F:$F,'Squad-contributors'!$J46,'Other expenses'!$G:$G,'Squad-contributors'!V$30)</f>
        <v>0</v>
      </c>
      <c r="W46">
        <f>+SUMIFS('Other expenses'!$I:$I,'Other expenses'!$C:$C,"&gt;="&amp;'Squad-contributors'!$K46,'Other expenses'!$C:$C,"&lt;"&amp;'Squad-contributors'!$K47,'Other expenses'!$F:$F,'Squad-contributors'!$J46,'Other expenses'!$G:$G,'Squad-contributors'!W$30)</f>
        <v>0</v>
      </c>
      <c r="X46">
        <f>+SUMIFS('Other expenses'!$I:$I,'Other expenses'!$C:$C,"&gt;="&amp;'Squad-contributors'!$K46,'Other expenses'!$C:$C,"&lt;"&amp;'Squad-contributors'!$K47,'Other expenses'!$F:$F,'Squad-contributors'!$J46,'Other expenses'!$G:$G,'Squad-contributors'!X$30)</f>
        <v>0</v>
      </c>
      <c r="Y46" s="26">
        <f t="shared" si="9"/>
        <v>81315.520000000004</v>
      </c>
    </row>
    <row r="47" spans="1:28" x14ac:dyDescent="0.2">
      <c r="A47" t="str">
        <f t="shared" si="10"/>
        <v>Swapr</v>
      </c>
      <c r="B47" s="1">
        <v>44713</v>
      </c>
      <c r="J47" t="str">
        <f t="shared" si="12"/>
        <v>Swapr</v>
      </c>
      <c r="K47" s="1">
        <v>44713</v>
      </c>
      <c r="L47" s="26">
        <f t="shared" si="8"/>
        <v>0</v>
      </c>
      <c r="M47" s="26">
        <f t="shared" si="13"/>
        <v>0</v>
      </c>
    </row>
    <row r="50" spans="1:28" x14ac:dyDescent="0.2">
      <c r="A50" t="s">
        <v>1345</v>
      </c>
      <c r="B50" t="s">
        <v>926</v>
      </c>
      <c r="C50" s="2" t="s">
        <v>4</v>
      </c>
      <c r="D50" s="2" t="s">
        <v>5</v>
      </c>
      <c r="E50" s="2" t="s">
        <v>6</v>
      </c>
      <c r="F50" s="2" t="s">
        <v>7</v>
      </c>
      <c r="G50" s="2" t="s">
        <v>8</v>
      </c>
      <c r="H50" s="2" t="s">
        <v>1435</v>
      </c>
      <c r="J50" t="s">
        <v>1345</v>
      </c>
      <c r="K50" t="str">
        <f>+B50</f>
        <v>Dxvoice</v>
      </c>
      <c r="L50" t="s">
        <v>1473</v>
      </c>
      <c r="M50" t="s">
        <v>1456</v>
      </c>
      <c r="N50" s="30" t="s">
        <v>883</v>
      </c>
      <c r="O50" s="30" t="s">
        <v>1414</v>
      </c>
      <c r="P50" s="30" t="s">
        <v>901</v>
      </c>
      <c r="Q50" s="30" t="s">
        <v>1035</v>
      </c>
      <c r="R50" s="30" t="s">
        <v>1003</v>
      </c>
      <c r="S50" s="30" t="s">
        <v>896</v>
      </c>
      <c r="T50" s="30" t="s">
        <v>968</v>
      </c>
      <c r="U50" s="30" t="s">
        <v>932</v>
      </c>
      <c r="V50" s="30" t="s">
        <v>1067</v>
      </c>
      <c r="W50" s="30" t="s">
        <v>874</v>
      </c>
      <c r="X50" s="30" t="s">
        <v>1044</v>
      </c>
    </row>
    <row r="51" spans="1:28" x14ac:dyDescent="0.2">
      <c r="A51" t="str">
        <f>+B$50</f>
        <v>Dxvoice</v>
      </c>
      <c r="B51" s="1">
        <v>44228</v>
      </c>
      <c r="C51" s="4">
        <f>SUMIFS('Contributor Payouts'!O:O,'Contributor Payouts'!$D:$D,"&gt;="&amp;'Squad-contributors'!$B51,'Contributor Payouts'!$D:$D,"&lt;"&amp;'Squad-contributors'!$B52,'Contributor Payouts'!E:E,'Squad-contributors'!$B$50)</f>
        <v>4900</v>
      </c>
      <c r="D51" s="4">
        <f>SUMIFS('Contributor Payouts'!P:P,'Contributor Payouts'!$D:$D,"&gt;="&amp;'Squad-contributors'!$B51,'Contributor Payouts'!$D:$D,"&lt;"&amp;'Squad-contributors'!$B52,'Contributor Payouts'!F:F,'Squad-contributors'!$B$50)</f>
        <v>2565</v>
      </c>
      <c r="E51" s="4">
        <f>SUMIFS('Contributor Payouts'!Q:Q,'Contributor Payouts'!$D:$D,"&gt;="&amp;'Squad-contributors'!$B51,'Contributor Payouts'!$D:$D,"&lt;"&amp;'Squad-contributors'!$B52,'Contributor Payouts'!G:G,'Squad-contributors'!$B$50)</f>
        <v>1200</v>
      </c>
      <c r="F51" s="4">
        <f>SUMIFS('Contributor Payouts'!R:R,'Contributor Payouts'!$D:$D,"&gt;="&amp;'Squad-contributors'!$B51,'Contributor Payouts'!$D:$D,"&lt;"&amp;'Squad-contributors'!$B52,'Contributor Payouts'!H:H,'Squad-contributors'!$B$50)</f>
        <v>0</v>
      </c>
      <c r="G51" s="4">
        <f>SUMIFS('Contributor Payouts'!S:S,'Contributor Payouts'!$D:$D,"&gt;="&amp;'Squad-contributors'!$B51,'Contributor Payouts'!$D:$D,"&lt;"&amp;'Squad-contributors'!$B52,'Contributor Payouts'!I:I,'Squad-contributors'!$B$50)</f>
        <v>800</v>
      </c>
      <c r="H51" s="4">
        <f>SUM(C51:G51)</f>
        <v>9465</v>
      </c>
      <c r="J51" t="str">
        <f>+A51</f>
        <v>Dxvoice</v>
      </c>
      <c r="K51" s="1">
        <v>44228</v>
      </c>
      <c r="L51" s="26">
        <f t="shared" ref="L51:L67" si="15">+SUM(M51:X51)</f>
        <v>10327.428454169654</v>
      </c>
      <c r="M51" s="26">
        <f>+H51</f>
        <v>9465</v>
      </c>
      <c r="N51">
        <f>+SUMIFS('Other expenses'!$I:$I,'Other expenses'!$C:$C,"&gt;="&amp;'Squad-contributors'!$K51,'Other expenses'!$C:$C,"&lt;"&amp;'Squad-contributors'!$K52,'Other expenses'!$F:$F,'Squad-contributors'!$J51,'Other expenses'!$G:$G,'Squad-contributors'!N$50)</f>
        <v>0</v>
      </c>
      <c r="O51">
        <f>+SUMIFS('Other expenses'!$I:$I,'Other expenses'!$C:$C,"&gt;="&amp;'Squad-contributors'!$K51,'Other expenses'!$C:$C,"&lt;"&amp;'Squad-contributors'!$K52,'Other expenses'!$F:$F,'Squad-contributors'!$J51,'Other expenses'!$G:$G,'Squad-contributors'!O$50)</f>
        <v>0</v>
      </c>
      <c r="P51">
        <f>+SUMIFS('Other expenses'!$I:$I,'Other expenses'!$C:$C,"&gt;="&amp;'Squad-contributors'!$K51,'Other expenses'!$C:$C,"&lt;"&amp;'Squad-contributors'!$K52,'Other expenses'!$F:$F,'Squad-contributors'!$J51,'Other expenses'!$G:$G,'Squad-contributors'!P$50)</f>
        <v>0</v>
      </c>
      <c r="Q51">
        <f>+SUMIFS('Other expenses'!$I:$I,'Other expenses'!$C:$C,"&gt;="&amp;'Squad-contributors'!$K51,'Other expenses'!$C:$C,"&lt;"&amp;'Squad-contributors'!$K52,'Other expenses'!$F:$F,'Squad-contributors'!$J51,'Other expenses'!$G:$G,'Squad-contributors'!Q$50)</f>
        <v>0</v>
      </c>
      <c r="R51">
        <f>+SUMIFS('Other expenses'!$I:$I,'Other expenses'!$C:$C,"&gt;="&amp;'Squad-contributors'!$K51,'Other expenses'!$C:$C,"&lt;"&amp;'Squad-contributors'!$K52,'Other expenses'!$F:$F,'Squad-contributors'!$J51,'Other expenses'!$G:$G,'Squad-contributors'!R$50)</f>
        <v>0</v>
      </c>
      <c r="S51">
        <f>+SUMIFS('Other expenses'!$I:$I,'Other expenses'!$C:$C,"&gt;="&amp;'Squad-contributors'!$K51,'Other expenses'!$C:$C,"&lt;"&amp;'Squad-contributors'!$K52,'Other expenses'!$F:$F,'Squad-contributors'!$J51,'Other expenses'!$G:$G,'Squad-contributors'!S$50)</f>
        <v>862.42845416965497</v>
      </c>
      <c r="T51">
        <f>+SUMIFS('Other expenses'!$I:$I,'Other expenses'!$C:$C,"&gt;="&amp;'Squad-contributors'!$K51,'Other expenses'!$C:$C,"&lt;"&amp;'Squad-contributors'!$K52,'Other expenses'!$F:$F,'Squad-contributors'!$J51,'Other expenses'!$G:$G,'Squad-contributors'!T$50)</f>
        <v>0</v>
      </c>
      <c r="U51">
        <f>+SUMIFS('Other expenses'!$I:$I,'Other expenses'!$C:$C,"&gt;="&amp;'Squad-contributors'!$K51,'Other expenses'!$C:$C,"&lt;"&amp;'Squad-contributors'!$K52,'Other expenses'!$F:$F,'Squad-contributors'!$J51,'Other expenses'!$G:$G,'Squad-contributors'!U$50)</f>
        <v>0</v>
      </c>
      <c r="V51">
        <f>+SUMIFS('Other expenses'!$I:$I,'Other expenses'!$C:$C,"&gt;="&amp;'Squad-contributors'!$K51,'Other expenses'!$C:$C,"&lt;"&amp;'Squad-contributors'!$K52,'Other expenses'!$F:$F,'Squad-contributors'!$J51,'Other expenses'!$G:$G,'Squad-contributors'!V$50)</f>
        <v>0</v>
      </c>
      <c r="W51">
        <f>+SUMIFS('Other expenses'!$I:$I,'Other expenses'!$C:$C,"&gt;="&amp;'Squad-contributors'!$K51,'Other expenses'!$C:$C,"&lt;"&amp;'Squad-contributors'!$K52,'Other expenses'!$F:$F,'Squad-contributors'!$J51,'Other expenses'!$G:$G,'Squad-contributors'!W$50)</f>
        <v>0</v>
      </c>
      <c r="X51">
        <f>+SUMIFS('Other expenses'!$I:$I,'Other expenses'!$C:$C,"&gt;="&amp;'Squad-contributors'!$K51,'Other expenses'!$C:$C,"&lt;"&amp;'Squad-contributors'!$K52,'Other expenses'!$F:$F,'Squad-contributors'!$J51,'Other expenses'!$G:$G,'Squad-contributors'!X$50)</f>
        <v>0</v>
      </c>
      <c r="Y51" s="26">
        <f t="shared" ref="Y51:Y66" si="16">SUM(M51:X51)</f>
        <v>10327.428454169654</v>
      </c>
    </row>
    <row r="52" spans="1:28" x14ac:dyDescent="0.2">
      <c r="A52" t="str">
        <f t="shared" ref="A52:A67" si="17">+B$50</f>
        <v>Dxvoice</v>
      </c>
      <c r="B52" s="1">
        <v>44256</v>
      </c>
      <c r="C52" s="4">
        <f>SUMIFS('Contributor Payouts'!O:O,'Contributor Payouts'!$D:$D,"&gt;="&amp;'Squad-contributors'!$B52,'Contributor Payouts'!$D:$D,"&lt;"&amp;'Squad-contributors'!$B53,'Contributor Payouts'!E:E,'Squad-contributors'!$B$50)</f>
        <v>4900</v>
      </c>
      <c r="D52" s="4">
        <f>SUMIFS('Contributor Payouts'!P:P,'Contributor Payouts'!$D:$D,"&gt;="&amp;'Squad-contributors'!$B52,'Contributor Payouts'!$D:$D,"&lt;"&amp;'Squad-contributors'!$B53,'Contributor Payouts'!F:F,'Squad-contributors'!$B$50)</f>
        <v>2396.5</v>
      </c>
      <c r="E52" s="4">
        <f>SUMIFS('Contributor Payouts'!Q:Q,'Contributor Payouts'!$D:$D,"&gt;="&amp;'Squad-contributors'!$B52,'Contributor Payouts'!$D:$D,"&lt;"&amp;'Squad-contributors'!$B53,'Contributor Payouts'!G:G,'Squad-contributors'!$B$50)</f>
        <v>800</v>
      </c>
      <c r="F52" s="4">
        <f>SUMIFS('Contributor Payouts'!R:R,'Contributor Payouts'!$D:$D,"&gt;="&amp;'Squad-contributors'!$B52,'Contributor Payouts'!$D:$D,"&lt;"&amp;'Squad-contributors'!$B53,'Contributor Payouts'!H:H,'Squad-contributors'!$B$50)</f>
        <v>0</v>
      </c>
      <c r="G52" s="4">
        <f>SUMIFS('Contributor Payouts'!S:S,'Contributor Payouts'!$D:$D,"&gt;="&amp;'Squad-contributors'!$B52,'Contributor Payouts'!$D:$D,"&lt;"&amp;'Squad-contributors'!$B53,'Contributor Payouts'!I:I,'Squad-contributors'!$B$50)</f>
        <v>800</v>
      </c>
      <c r="H52" s="4">
        <f t="shared" ref="H52:H66" si="18">SUM(C52:G52)</f>
        <v>8896.5</v>
      </c>
      <c r="J52" t="str">
        <f t="shared" ref="J52:J67" si="19">+A52</f>
        <v>Dxvoice</v>
      </c>
      <c r="K52" s="1">
        <v>44256</v>
      </c>
      <c r="L52" s="26">
        <f t="shared" si="15"/>
        <v>13896.5</v>
      </c>
      <c r="M52" s="26">
        <f t="shared" ref="M52:M67" si="20">+H52</f>
        <v>8896.5</v>
      </c>
      <c r="N52">
        <f>+SUMIFS('Other expenses'!$I:$I,'Other expenses'!$C:$C,"&gt;="&amp;'Squad-contributors'!$K52,'Other expenses'!$C:$C,"&lt;"&amp;'Squad-contributors'!$K53,'Other expenses'!$F:$F,'Squad-contributors'!$J52,'Other expenses'!$G:$G,'Squad-contributors'!N$50)</f>
        <v>0</v>
      </c>
      <c r="O52">
        <f>+SUMIFS('Other expenses'!$I:$I,'Other expenses'!$C:$C,"&gt;="&amp;'Squad-contributors'!$K52,'Other expenses'!$C:$C,"&lt;"&amp;'Squad-contributors'!$K53,'Other expenses'!$F:$F,'Squad-contributors'!$J52,'Other expenses'!$G:$G,'Squad-contributors'!O$50)</f>
        <v>5000</v>
      </c>
      <c r="P52">
        <f>+SUMIFS('Other expenses'!$I:$I,'Other expenses'!$C:$C,"&gt;="&amp;'Squad-contributors'!$K52,'Other expenses'!$C:$C,"&lt;"&amp;'Squad-contributors'!$K53,'Other expenses'!$F:$F,'Squad-contributors'!$J52,'Other expenses'!$G:$G,'Squad-contributors'!P$50)</f>
        <v>0</v>
      </c>
      <c r="Q52">
        <f>+SUMIFS('Other expenses'!$I:$I,'Other expenses'!$C:$C,"&gt;="&amp;'Squad-contributors'!$K52,'Other expenses'!$C:$C,"&lt;"&amp;'Squad-contributors'!$K53,'Other expenses'!$F:$F,'Squad-contributors'!$J52,'Other expenses'!$G:$G,'Squad-contributors'!Q$50)</f>
        <v>0</v>
      </c>
      <c r="R52">
        <f>+SUMIFS('Other expenses'!$I:$I,'Other expenses'!$C:$C,"&gt;="&amp;'Squad-contributors'!$K52,'Other expenses'!$C:$C,"&lt;"&amp;'Squad-contributors'!$K53,'Other expenses'!$F:$F,'Squad-contributors'!$J52,'Other expenses'!$G:$G,'Squad-contributors'!R$50)</f>
        <v>0</v>
      </c>
      <c r="S52">
        <f>+SUMIFS('Other expenses'!$I:$I,'Other expenses'!$C:$C,"&gt;="&amp;'Squad-contributors'!$K52,'Other expenses'!$C:$C,"&lt;"&amp;'Squad-contributors'!$K53,'Other expenses'!$F:$F,'Squad-contributors'!$J52,'Other expenses'!$G:$G,'Squad-contributors'!S$50)</f>
        <v>0</v>
      </c>
      <c r="T52">
        <f>+SUMIFS('Other expenses'!$I:$I,'Other expenses'!$C:$C,"&gt;="&amp;'Squad-contributors'!$K52,'Other expenses'!$C:$C,"&lt;"&amp;'Squad-contributors'!$K53,'Other expenses'!$F:$F,'Squad-contributors'!$J52,'Other expenses'!$G:$G,'Squad-contributors'!T$50)</f>
        <v>0</v>
      </c>
      <c r="U52">
        <f>+SUMIFS('Other expenses'!$I:$I,'Other expenses'!$C:$C,"&gt;="&amp;'Squad-contributors'!$K52,'Other expenses'!$C:$C,"&lt;"&amp;'Squad-contributors'!$K53,'Other expenses'!$F:$F,'Squad-contributors'!$J52,'Other expenses'!$G:$G,'Squad-contributors'!U$50)</f>
        <v>0</v>
      </c>
      <c r="V52">
        <f>+SUMIFS('Other expenses'!$I:$I,'Other expenses'!$C:$C,"&gt;="&amp;'Squad-contributors'!$K52,'Other expenses'!$C:$C,"&lt;"&amp;'Squad-contributors'!$K53,'Other expenses'!$F:$F,'Squad-contributors'!$J52,'Other expenses'!$G:$G,'Squad-contributors'!V$50)</f>
        <v>0</v>
      </c>
      <c r="W52">
        <f>+SUMIFS('Other expenses'!$I:$I,'Other expenses'!$C:$C,"&gt;="&amp;'Squad-contributors'!$K52,'Other expenses'!$C:$C,"&lt;"&amp;'Squad-contributors'!$K53,'Other expenses'!$F:$F,'Squad-contributors'!$J52,'Other expenses'!$G:$G,'Squad-contributors'!W$50)</f>
        <v>0</v>
      </c>
      <c r="X52">
        <f>+SUMIFS('Other expenses'!$I:$I,'Other expenses'!$C:$C,"&gt;="&amp;'Squad-contributors'!$K52,'Other expenses'!$C:$C,"&lt;"&amp;'Squad-contributors'!$K53,'Other expenses'!$F:$F,'Squad-contributors'!$J52,'Other expenses'!$G:$G,'Squad-contributors'!X$50)</f>
        <v>0</v>
      </c>
      <c r="Y52" s="26">
        <f t="shared" si="16"/>
        <v>13896.5</v>
      </c>
    </row>
    <row r="53" spans="1:28" x14ac:dyDescent="0.2">
      <c r="A53" t="str">
        <f t="shared" si="17"/>
        <v>Dxvoice</v>
      </c>
      <c r="B53" s="1">
        <v>44287</v>
      </c>
      <c r="C53" s="4">
        <f>SUMIFS('Contributor Payouts'!O:O,'Contributor Payouts'!$D:$D,"&gt;="&amp;'Squad-contributors'!$B53,'Contributor Payouts'!$D:$D,"&lt;"&amp;'Squad-contributors'!$B54,'Contributor Payouts'!E:E,'Squad-contributors'!$B$50)</f>
        <v>4900</v>
      </c>
      <c r="D53" s="4">
        <f>SUMIFS('Contributor Payouts'!P:P,'Contributor Payouts'!$D:$D,"&gt;="&amp;'Squad-contributors'!$B53,'Contributor Payouts'!$D:$D,"&lt;"&amp;'Squad-contributors'!$B54,'Contributor Payouts'!F:F,'Squad-contributors'!$B$50)</f>
        <v>2960</v>
      </c>
      <c r="E53" s="4">
        <f>SUMIFS('Contributor Payouts'!Q:Q,'Contributor Payouts'!$D:$D,"&gt;="&amp;'Squad-contributors'!$B53,'Contributor Payouts'!$D:$D,"&lt;"&amp;'Squad-contributors'!$B54,'Contributor Payouts'!G:G,'Squad-contributors'!$B$50)</f>
        <v>800</v>
      </c>
      <c r="F53" s="4">
        <f>SUMIFS('Contributor Payouts'!R:R,'Contributor Payouts'!$D:$D,"&gt;="&amp;'Squad-contributors'!$B53,'Contributor Payouts'!$D:$D,"&lt;"&amp;'Squad-contributors'!$B54,'Contributor Payouts'!H:H,'Squad-contributors'!$B$50)</f>
        <v>0</v>
      </c>
      <c r="G53" s="4">
        <f>SUMIFS('Contributor Payouts'!S:S,'Contributor Payouts'!$D:$D,"&gt;="&amp;'Squad-contributors'!$B53,'Contributor Payouts'!$D:$D,"&lt;"&amp;'Squad-contributors'!$B54,'Contributor Payouts'!I:I,'Squad-contributors'!$B$50)</f>
        <v>800</v>
      </c>
      <c r="H53" s="4">
        <f t="shared" si="18"/>
        <v>9460</v>
      </c>
      <c r="J53" t="str">
        <f t="shared" si="19"/>
        <v>Dxvoice</v>
      </c>
      <c r="K53" s="1">
        <v>44287</v>
      </c>
      <c r="L53" s="26">
        <f t="shared" si="15"/>
        <v>9460</v>
      </c>
      <c r="M53" s="26">
        <f t="shared" si="20"/>
        <v>9460</v>
      </c>
      <c r="N53">
        <f>+SUMIFS('Other expenses'!$I:$I,'Other expenses'!$C:$C,"&gt;="&amp;'Squad-contributors'!$K53,'Other expenses'!$C:$C,"&lt;"&amp;'Squad-contributors'!$K54,'Other expenses'!$F:$F,'Squad-contributors'!$J53,'Other expenses'!$G:$G,'Squad-contributors'!N$50)</f>
        <v>0</v>
      </c>
      <c r="O53">
        <f>+SUMIFS('Other expenses'!$I:$I,'Other expenses'!$C:$C,"&gt;="&amp;'Squad-contributors'!$K53,'Other expenses'!$C:$C,"&lt;"&amp;'Squad-contributors'!$K54,'Other expenses'!$F:$F,'Squad-contributors'!$J53,'Other expenses'!$G:$G,'Squad-contributors'!O$50)</f>
        <v>0</v>
      </c>
      <c r="P53">
        <f>+SUMIFS('Other expenses'!$I:$I,'Other expenses'!$C:$C,"&gt;="&amp;'Squad-contributors'!$K53,'Other expenses'!$C:$C,"&lt;"&amp;'Squad-contributors'!$K54,'Other expenses'!$F:$F,'Squad-contributors'!$J53,'Other expenses'!$G:$G,'Squad-contributors'!P$50)</f>
        <v>0</v>
      </c>
      <c r="Q53">
        <f>+SUMIFS('Other expenses'!$I:$I,'Other expenses'!$C:$C,"&gt;="&amp;'Squad-contributors'!$K53,'Other expenses'!$C:$C,"&lt;"&amp;'Squad-contributors'!$K54,'Other expenses'!$F:$F,'Squad-contributors'!$J53,'Other expenses'!$G:$G,'Squad-contributors'!Q$50)</f>
        <v>0</v>
      </c>
      <c r="R53">
        <f>+SUMIFS('Other expenses'!$I:$I,'Other expenses'!$C:$C,"&gt;="&amp;'Squad-contributors'!$K53,'Other expenses'!$C:$C,"&lt;"&amp;'Squad-contributors'!$K54,'Other expenses'!$F:$F,'Squad-contributors'!$J53,'Other expenses'!$G:$G,'Squad-contributors'!R$50)</f>
        <v>0</v>
      </c>
      <c r="S53">
        <f>+SUMIFS('Other expenses'!$I:$I,'Other expenses'!$C:$C,"&gt;="&amp;'Squad-contributors'!$K53,'Other expenses'!$C:$C,"&lt;"&amp;'Squad-contributors'!$K54,'Other expenses'!$F:$F,'Squad-contributors'!$J53,'Other expenses'!$G:$G,'Squad-contributors'!S$50)</f>
        <v>0</v>
      </c>
      <c r="T53">
        <f>+SUMIFS('Other expenses'!$I:$I,'Other expenses'!$C:$C,"&gt;="&amp;'Squad-contributors'!$K53,'Other expenses'!$C:$C,"&lt;"&amp;'Squad-contributors'!$K54,'Other expenses'!$F:$F,'Squad-contributors'!$J53,'Other expenses'!$G:$G,'Squad-contributors'!T$50)</f>
        <v>0</v>
      </c>
      <c r="U53">
        <f>+SUMIFS('Other expenses'!$I:$I,'Other expenses'!$C:$C,"&gt;="&amp;'Squad-contributors'!$K53,'Other expenses'!$C:$C,"&lt;"&amp;'Squad-contributors'!$K54,'Other expenses'!$F:$F,'Squad-contributors'!$J53,'Other expenses'!$G:$G,'Squad-contributors'!U$50)</f>
        <v>0</v>
      </c>
      <c r="V53">
        <f>+SUMIFS('Other expenses'!$I:$I,'Other expenses'!$C:$C,"&gt;="&amp;'Squad-contributors'!$K53,'Other expenses'!$C:$C,"&lt;"&amp;'Squad-contributors'!$K54,'Other expenses'!$F:$F,'Squad-contributors'!$J53,'Other expenses'!$G:$G,'Squad-contributors'!V$50)</f>
        <v>0</v>
      </c>
      <c r="W53">
        <f>+SUMIFS('Other expenses'!$I:$I,'Other expenses'!$C:$C,"&gt;="&amp;'Squad-contributors'!$K53,'Other expenses'!$C:$C,"&lt;"&amp;'Squad-contributors'!$K54,'Other expenses'!$F:$F,'Squad-contributors'!$J53,'Other expenses'!$G:$G,'Squad-contributors'!W$50)</f>
        <v>0</v>
      </c>
      <c r="X53">
        <f>+SUMIFS('Other expenses'!$I:$I,'Other expenses'!$C:$C,"&gt;="&amp;'Squad-contributors'!$K53,'Other expenses'!$C:$C,"&lt;"&amp;'Squad-contributors'!$K54,'Other expenses'!$F:$F,'Squad-contributors'!$J53,'Other expenses'!$G:$G,'Squad-contributors'!X$50)</f>
        <v>0</v>
      </c>
      <c r="Y53" s="26">
        <f t="shared" si="16"/>
        <v>9460</v>
      </c>
    </row>
    <row r="54" spans="1:28" x14ac:dyDescent="0.2">
      <c r="A54" t="str">
        <f t="shared" si="17"/>
        <v>Dxvoice</v>
      </c>
      <c r="B54" s="1">
        <v>44317</v>
      </c>
      <c r="C54" s="4">
        <f>SUMIFS('Contributor Payouts'!O:O,'Contributor Payouts'!$D:$D,"&gt;="&amp;'Squad-contributors'!$B54,'Contributor Payouts'!$D:$D,"&lt;"&amp;'Squad-contributors'!$B55,'Contributor Payouts'!E:E,'Squad-contributors'!$B$50)</f>
        <v>5875</v>
      </c>
      <c r="D54" s="4">
        <f>SUMIFS('Contributor Payouts'!P:P,'Contributor Payouts'!$D:$D,"&gt;="&amp;'Squad-contributors'!$B54,'Contributor Payouts'!$D:$D,"&lt;"&amp;'Squad-contributors'!$B55,'Contributor Payouts'!F:F,'Squad-contributors'!$B$50)</f>
        <v>2960</v>
      </c>
      <c r="E54" s="4">
        <f>SUMIFS('Contributor Payouts'!Q:Q,'Contributor Payouts'!$D:$D,"&gt;="&amp;'Squad-contributors'!$B54,'Contributor Payouts'!$D:$D,"&lt;"&amp;'Squad-contributors'!$B55,'Contributor Payouts'!G:G,'Squad-contributors'!$B$50)</f>
        <v>688</v>
      </c>
      <c r="F54" s="4">
        <f>SUMIFS('Contributor Payouts'!R:R,'Contributor Payouts'!$D:$D,"&gt;="&amp;'Squad-contributors'!$B54,'Contributor Payouts'!$D:$D,"&lt;"&amp;'Squad-contributors'!$B55,'Contributor Payouts'!H:H,'Squad-contributors'!$B$50)</f>
        <v>0</v>
      </c>
      <c r="G54" s="4">
        <f>SUMIFS('Contributor Payouts'!S:S,'Contributor Payouts'!$D:$D,"&gt;="&amp;'Squad-contributors'!$B54,'Contributor Payouts'!$D:$D,"&lt;"&amp;'Squad-contributors'!$B55,'Contributor Payouts'!I:I,'Squad-contributors'!$B$50)</f>
        <v>800</v>
      </c>
      <c r="H54" s="4">
        <f t="shared" si="18"/>
        <v>10323</v>
      </c>
      <c r="J54" t="str">
        <f t="shared" si="19"/>
        <v>Dxvoice</v>
      </c>
      <c r="K54" s="1">
        <v>44317</v>
      </c>
      <c r="L54" s="26">
        <f t="shared" si="15"/>
        <v>10323</v>
      </c>
      <c r="M54" s="26">
        <f t="shared" si="20"/>
        <v>10323</v>
      </c>
      <c r="N54">
        <f>+SUMIFS('Other expenses'!$I:$I,'Other expenses'!$C:$C,"&gt;="&amp;'Squad-contributors'!$K54,'Other expenses'!$C:$C,"&lt;"&amp;'Squad-contributors'!$K55,'Other expenses'!$F:$F,'Squad-contributors'!$J54,'Other expenses'!$G:$G,'Squad-contributors'!N$50)</f>
        <v>0</v>
      </c>
      <c r="O54">
        <f>+SUMIFS('Other expenses'!$I:$I,'Other expenses'!$C:$C,"&gt;="&amp;'Squad-contributors'!$K54,'Other expenses'!$C:$C,"&lt;"&amp;'Squad-contributors'!$K55,'Other expenses'!$F:$F,'Squad-contributors'!$J54,'Other expenses'!$G:$G,'Squad-contributors'!O$50)</f>
        <v>0</v>
      </c>
      <c r="P54">
        <f>+SUMIFS('Other expenses'!$I:$I,'Other expenses'!$C:$C,"&gt;="&amp;'Squad-contributors'!$K54,'Other expenses'!$C:$C,"&lt;"&amp;'Squad-contributors'!$K55,'Other expenses'!$F:$F,'Squad-contributors'!$J54,'Other expenses'!$G:$G,'Squad-contributors'!P$50)</f>
        <v>0</v>
      </c>
      <c r="Q54">
        <f>+SUMIFS('Other expenses'!$I:$I,'Other expenses'!$C:$C,"&gt;="&amp;'Squad-contributors'!$K54,'Other expenses'!$C:$C,"&lt;"&amp;'Squad-contributors'!$K55,'Other expenses'!$F:$F,'Squad-contributors'!$J54,'Other expenses'!$G:$G,'Squad-contributors'!Q$50)</f>
        <v>0</v>
      </c>
      <c r="R54">
        <f>+SUMIFS('Other expenses'!$I:$I,'Other expenses'!$C:$C,"&gt;="&amp;'Squad-contributors'!$K54,'Other expenses'!$C:$C,"&lt;"&amp;'Squad-contributors'!$K55,'Other expenses'!$F:$F,'Squad-contributors'!$J54,'Other expenses'!$G:$G,'Squad-contributors'!R$50)</f>
        <v>0</v>
      </c>
      <c r="S54">
        <f>+SUMIFS('Other expenses'!$I:$I,'Other expenses'!$C:$C,"&gt;="&amp;'Squad-contributors'!$K54,'Other expenses'!$C:$C,"&lt;"&amp;'Squad-contributors'!$K55,'Other expenses'!$F:$F,'Squad-contributors'!$J54,'Other expenses'!$G:$G,'Squad-contributors'!S$50)</f>
        <v>0</v>
      </c>
      <c r="T54">
        <f>+SUMIFS('Other expenses'!$I:$I,'Other expenses'!$C:$C,"&gt;="&amp;'Squad-contributors'!$K54,'Other expenses'!$C:$C,"&lt;"&amp;'Squad-contributors'!$K55,'Other expenses'!$F:$F,'Squad-contributors'!$J54,'Other expenses'!$G:$G,'Squad-contributors'!T$50)</f>
        <v>0</v>
      </c>
      <c r="U54">
        <f>+SUMIFS('Other expenses'!$I:$I,'Other expenses'!$C:$C,"&gt;="&amp;'Squad-contributors'!$K54,'Other expenses'!$C:$C,"&lt;"&amp;'Squad-contributors'!$K55,'Other expenses'!$F:$F,'Squad-contributors'!$J54,'Other expenses'!$G:$G,'Squad-contributors'!U$50)</f>
        <v>0</v>
      </c>
      <c r="V54">
        <f>+SUMIFS('Other expenses'!$I:$I,'Other expenses'!$C:$C,"&gt;="&amp;'Squad-contributors'!$K54,'Other expenses'!$C:$C,"&lt;"&amp;'Squad-contributors'!$K55,'Other expenses'!$F:$F,'Squad-contributors'!$J54,'Other expenses'!$G:$G,'Squad-contributors'!V$50)</f>
        <v>0</v>
      </c>
      <c r="W54">
        <f>+SUMIFS('Other expenses'!$I:$I,'Other expenses'!$C:$C,"&gt;="&amp;'Squad-contributors'!$K54,'Other expenses'!$C:$C,"&lt;"&amp;'Squad-contributors'!$K55,'Other expenses'!$F:$F,'Squad-contributors'!$J54,'Other expenses'!$G:$G,'Squad-contributors'!W$50)</f>
        <v>0</v>
      </c>
      <c r="X54">
        <f>+SUMIFS('Other expenses'!$I:$I,'Other expenses'!$C:$C,"&gt;="&amp;'Squad-contributors'!$K54,'Other expenses'!$C:$C,"&lt;"&amp;'Squad-contributors'!$K55,'Other expenses'!$F:$F,'Squad-contributors'!$J54,'Other expenses'!$G:$G,'Squad-contributors'!X$50)</f>
        <v>0</v>
      </c>
      <c r="Y54" s="26">
        <f t="shared" si="16"/>
        <v>10323</v>
      </c>
    </row>
    <row r="55" spans="1:28" x14ac:dyDescent="0.2">
      <c r="A55" t="str">
        <f t="shared" si="17"/>
        <v>Dxvoice</v>
      </c>
      <c r="B55" s="1">
        <v>44348</v>
      </c>
      <c r="C55" s="4">
        <f>SUMIFS('Contributor Payouts'!O:O,'Contributor Payouts'!$D:$D,"&gt;="&amp;'Squad-contributors'!$B55,'Contributor Payouts'!$D:$D,"&lt;"&amp;'Squad-contributors'!$B56,'Contributor Payouts'!E:E,'Squad-contributors'!$B$50)</f>
        <v>8020</v>
      </c>
      <c r="D55" s="4">
        <f>SUMIFS('Contributor Payouts'!P:P,'Contributor Payouts'!$D:$D,"&gt;="&amp;'Squad-contributors'!$B55,'Contributor Payouts'!$D:$D,"&lt;"&amp;'Squad-contributors'!$B56,'Contributor Payouts'!F:F,'Squad-contributors'!$B$50)</f>
        <v>3317.5</v>
      </c>
      <c r="E55" s="4">
        <f>SUMIFS('Contributor Payouts'!Q:Q,'Contributor Payouts'!$D:$D,"&gt;="&amp;'Squad-contributors'!$B55,'Contributor Payouts'!$D:$D,"&lt;"&amp;'Squad-contributors'!$B56,'Contributor Payouts'!G:G,'Squad-contributors'!$B$50)</f>
        <v>763</v>
      </c>
      <c r="F55" s="4">
        <f>SUMIFS('Contributor Payouts'!R:R,'Contributor Payouts'!$D:$D,"&gt;="&amp;'Squad-contributors'!$B55,'Contributor Payouts'!$D:$D,"&lt;"&amp;'Squad-contributors'!$B56,'Contributor Payouts'!H:H,'Squad-contributors'!$B$50)</f>
        <v>0</v>
      </c>
      <c r="G55" s="4">
        <f>SUMIFS('Contributor Payouts'!S:S,'Contributor Payouts'!$D:$D,"&gt;="&amp;'Squad-contributors'!$B55,'Contributor Payouts'!$D:$D,"&lt;"&amp;'Squad-contributors'!$B56,'Contributor Payouts'!I:I,'Squad-contributors'!$B$50)</f>
        <v>800</v>
      </c>
      <c r="H55" s="4">
        <f t="shared" si="18"/>
        <v>12900.5</v>
      </c>
      <c r="J55" t="str">
        <f t="shared" si="19"/>
        <v>Dxvoice</v>
      </c>
      <c r="K55" s="1">
        <v>44348</v>
      </c>
      <c r="L55" s="26">
        <f t="shared" si="15"/>
        <v>12900.5</v>
      </c>
      <c r="M55" s="26">
        <f t="shared" si="20"/>
        <v>12900.5</v>
      </c>
      <c r="N55">
        <f>+SUMIFS('Other expenses'!$I:$I,'Other expenses'!$C:$C,"&gt;="&amp;'Squad-contributors'!$K55,'Other expenses'!$C:$C,"&lt;"&amp;'Squad-contributors'!$K56,'Other expenses'!$F:$F,'Squad-contributors'!$J55,'Other expenses'!$G:$G,'Squad-contributors'!N$50)</f>
        <v>0</v>
      </c>
      <c r="O55">
        <f>+SUMIFS('Other expenses'!$I:$I,'Other expenses'!$C:$C,"&gt;="&amp;'Squad-contributors'!$K55,'Other expenses'!$C:$C,"&lt;"&amp;'Squad-contributors'!$K56,'Other expenses'!$F:$F,'Squad-contributors'!$J55,'Other expenses'!$G:$G,'Squad-contributors'!O$50)</f>
        <v>0</v>
      </c>
      <c r="P55">
        <f>+SUMIFS('Other expenses'!$I:$I,'Other expenses'!$C:$C,"&gt;="&amp;'Squad-contributors'!$K55,'Other expenses'!$C:$C,"&lt;"&amp;'Squad-contributors'!$K56,'Other expenses'!$F:$F,'Squad-contributors'!$J55,'Other expenses'!$G:$G,'Squad-contributors'!P$50)</f>
        <v>0</v>
      </c>
      <c r="Q55">
        <f>+SUMIFS('Other expenses'!$I:$I,'Other expenses'!$C:$C,"&gt;="&amp;'Squad-contributors'!$K55,'Other expenses'!$C:$C,"&lt;"&amp;'Squad-contributors'!$K56,'Other expenses'!$F:$F,'Squad-contributors'!$J55,'Other expenses'!$G:$G,'Squad-contributors'!Q$50)</f>
        <v>0</v>
      </c>
      <c r="R55">
        <f>+SUMIFS('Other expenses'!$I:$I,'Other expenses'!$C:$C,"&gt;="&amp;'Squad-contributors'!$K55,'Other expenses'!$C:$C,"&lt;"&amp;'Squad-contributors'!$K56,'Other expenses'!$F:$F,'Squad-contributors'!$J55,'Other expenses'!$G:$G,'Squad-contributors'!R$50)</f>
        <v>0</v>
      </c>
      <c r="S55">
        <f>+SUMIFS('Other expenses'!$I:$I,'Other expenses'!$C:$C,"&gt;="&amp;'Squad-contributors'!$K55,'Other expenses'!$C:$C,"&lt;"&amp;'Squad-contributors'!$K56,'Other expenses'!$F:$F,'Squad-contributors'!$J55,'Other expenses'!$G:$G,'Squad-contributors'!S$50)</f>
        <v>0</v>
      </c>
      <c r="T55">
        <f>+SUMIFS('Other expenses'!$I:$I,'Other expenses'!$C:$C,"&gt;="&amp;'Squad-contributors'!$K55,'Other expenses'!$C:$C,"&lt;"&amp;'Squad-contributors'!$K56,'Other expenses'!$F:$F,'Squad-contributors'!$J55,'Other expenses'!$G:$G,'Squad-contributors'!T$50)</f>
        <v>0</v>
      </c>
      <c r="U55">
        <f>+SUMIFS('Other expenses'!$I:$I,'Other expenses'!$C:$C,"&gt;="&amp;'Squad-contributors'!$K55,'Other expenses'!$C:$C,"&lt;"&amp;'Squad-contributors'!$K56,'Other expenses'!$F:$F,'Squad-contributors'!$J55,'Other expenses'!$G:$G,'Squad-contributors'!U$50)</f>
        <v>0</v>
      </c>
      <c r="V55">
        <f>+SUMIFS('Other expenses'!$I:$I,'Other expenses'!$C:$C,"&gt;="&amp;'Squad-contributors'!$K55,'Other expenses'!$C:$C,"&lt;"&amp;'Squad-contributors'!$K56,'Other expenses'!$F:$F,'Squad-contributors'!$J55,'Other expenses'!$G:$G,'Squad-contributors'!V$50)</f>
        <v>0</v>
      </c>
      <c r="W55">
        <f>+SUMIFS('Other expenses'!$I:$I,'Other expenses'!$C:$C,"&gt;="&amp;'Squad-contributors'!$K55,'Other expenses'!$C:$C,"&lt;"&amp;'Squad-contributors'!$K56,'Other expenses'!$F:$F,'Squad-contributors'!$J55,'Other expenses'!$G:$G,'Squad-contributors'!W$50)</f>
        <v>0</v>
      </c>
      <c r="X55">
        <f>+SUMIFS('Other expenses'!$I:$I,'Other expenses'!$C:$C,"&gt;="&amp;'Squad-contributors'!$K55,'Other expenses'!$C:$C,"&lt;"&amp;'Squad-contributors'!$K56,'Other expenses'!$F:$F,'Squad-contributors'!$J55,'Other expenses'!$G:$G,'Squad-contributors'!X$50)</f>
        <v>0</v>
      </c>
      <c r="Y55" s="26">
        <f t="shared" si="16"/>
        <v>12900.5</v>
      </c>
    </row>
    <row r="56" spans="1:28" x14ac:dyDescent="0.2">
      <c r="A56" t="str">
        <f t="shared" si="17"/>
        <v>Dxvoice</v>
      </c>
      <c r="B56" s="1">
        <v>44378</v>
      </c>
      <c r="C56" s="4">
        <f>SUMIFS('Contributor Payouts'!O:O,'Contributor Payouts'!$D:$D,"&gt;="&amp;'Squad-contributors'!$B56,'Contributor Payouts'!$D:$D,"&lt;"&amp;'Squad-contributors'!$B57,'Contributor Payouts'!E:E,'Squad-contributors'!$B$50)</f>
        <v>8020</v>
      </c>
      <c r="D56" s="4">
        <f>SUMIFS('Contributor Payouts'!P:P,'Contributor Payouts'!$D:$D,"&gt;="&amp;'Squad-contributors'!$B56,'Contributor Payouts'!$D:$D,"&lt;"&amp;'Squad-contributors'!$B57,'Contributor Payouts'!F:F,'Squad-contributors'!$B$50)</f>
        <v>3518.75</v>
      </c>
      <c r="E56" s="4">
        <f>SUMIFS('Contributor Payouts'!Q:Q,'Contributor Payouts'!$D:$D,"&gt;="&amp;'Squad-contributors'!$B56,'Contributor Payouts'!$D:$D,"&lt;"&amp;'Squad-contributors'!$B57,'Contributor Payouts'!G:G,'Squad-contributors'!$B$50)</f>
        <v>800</v>
      </c>
      <c r="F56" s="4">
        <f>SUMIFS('Contributor Payouts'!R:R,'Contributor Payouts'!$D:$D,"&gt;="&amp;'Squad-contributors'!$B56,'Contributor Payouts'!$D:$D,"&lt;"&amp;'Squad-contributors'!$B57,'Contributor Payouts'!H:H,'Squad-contributors'!$B$50)</f>
        <v>0</v>
      </c>
      <c r="G56" s="4">
        <f>SUMIFS('Contributor Payouts'!S:S,'Contributor Payouts'!$D:$D,"&gt;="&amp;'Squad-contributors'!$B56,'Contributor Payouts'!$D:$D,"&lt;"&amp;'Squad-contributors'!$B57,'Contributor Payouts'!I:I,'Squad-contributors'!$B$50)</f>
        <v>250</v>
      </c>
      <c r="H56" s="4">
        <f t="shared" si="18"/>
        <v>12588.75</v>
      </c>
      <c r="J56" t="str">
        <f t="shared" si="19"/>
        <v>Dxvoice</v>
      </c>
      <c r="K56" s="1">
        <v>44378</v>
      </c>
      <c r="L56" s="26">
        <f t="shared" si="15"/>
        <v>40458.75</v>
      </c>
      <c r="M56" s="26">
        <f t="shared" si="20"/>
        <v>12588.75</v>
      </c>
      <c r="N56">
        <f>+SUMIFS('Other expenses'!$I:$I,'Other expenses'!$C:$C,"&gt;="&amp;'Squad-contributors'!$K56,'Other expenses'!$C:$C,"&lt;"&amp;'Squad-contributors'!$K57,'Other expenses'!$F:$F,'Squad-contributors'!$J56,'Other expenses'!$G:$G,'Squad-contributors'!N$50)</f>
        <v>0</v>
      </c>
      <c r="O56">
        <f>+SUMIFS('Other expenses'!$I:$I,'Other expenses'!$C:$C,"&gt;="&amp;'Squad-contributors'!$K56,'Other expenses'!$C:$C,"&lt;"&amp;'Squad-contributors'!$K57,'Other expenses'!$F:$F,'Squad-contributors'!$J56,'Other expenses'!$G:$G,'Squad-contributors'!O$50)</f>
        <v>7120</v>
      </c>
      <c r="P56">
        <f>+SUMIFS('Other expenses'!$I:$I,'Other expenses'!$C:$C,"&gt;="&amp;'Squad-contributors'!$K56,'Other expenses'!$C:$C,"&lt;"&amp;'Squad-contributors'!$K57,'Other expenses'!$F:$F,'Squad-contributors'!$J56,'Other expenses'!$G:$G,'Squad-contributors'!P$50)</f>
        <v>0</v>
      </c>
      <c r="Q56">
        <f>+SUMIFS('Other expenses'!$I:$I,'Other expenses'!$C:$C,"&gt;="&amp;'Squad-contributors'!$K56,'Other expenses'!$C:$C,"&lt;"&amp;'Squad-contributors'!$K57,'Other expenses'!$F:$F,'Squad-contributors'!$J56,'Other expenses'!$G:$G,'Squad-contributors'!Q$50)</f>
        <v>0</v>
      </c>
      <c r="R56">
        <f>+SUMIFS('Other expenses'!$I:$I,'Other expenses'!$C:$C,"&gt;="&amp;'Squad-contributors'!$K56,'Other expenses'!$C:$C,"&lt;"&amp;'Squad-contributors'!$K57,'Other expenses'!$F:$F,'Squad-contributors'!$J56,'Other expenses'!$G:$G,'Squad-contributors'!R$50)</f>
        <v>0</v>
      </c>
      <c r="S56">
        <f>+SUMIFS('Other expenses'!$I:$I,'Other expenses'!$C:$C,"&gt;="&amp;'Squad-contributors'!$K56,'Other expenses'!$C:$C,"&lt;"&amp;'Squad-contributors'!$K57,'Other expenses'!$F:$F,'Squad-contributors'!$J56,'Other expenses'!$G:$G,'Squad-contributors'!S$50)</f>
        <v>0</v>
      </c>
      <c r="T56">
        <f>+SUMIFS('Other expenses'!$I:$I,'Other expenses'!$C:$C,"&gt;="&amp;'Squad-contributors'!$K56,'Other expenses'!$C:$C,"&lt;"&amp;'Squad-contributors'!$K57,'Other expenses'!$F:$F,'Squad-contributors'!$J56,'Other expenses'!$G:$G,'Squad-contributors'!T$50)</f>
        <v>0</v>
      </c>
      <c r="U56">
        <f>+SUMIFS('Other expenses'!$I:$I,'Other expenses'!$C:$C,"&gt;="&amp;'Squad-contributors'!$K56,'Other expenses'!$C:$C,"&lt;"&amp;'Squad-contributors'!$K57,'Other expenses'!$F:$F,'Squad-contributors'!$J56,'Other expenses'!$G:$G,'Squad-contributors'!U$50)</f>
        <v>18750</v>
      </c>
      <c r="V56">
        <f>+SUMIFS('Other expenses'!$I:$I,'Other expenses'!$C:$C,"&gt;="&amp;'Squad-contributors'!$K56,'Other expenses'!$C:$C,"&lt;"&amp;'Squad-contributors'!$K57,'Other expenses'!$F:$F,'Squad-contributors'!$J56,'Other expenses'!$G:$G,'Squad-contributors'!V$50)</f>
        <v>0</v>
      </c>
      <c r="W56">
        <f>+SUMIFS('Other expenses'!$I:$I,'Other expenses'!$C:$C,"&gt;="&amp;'Squad-contributors'!$K56,'Other expenses'!$C:$C,"&lt;"&amp;'Squad-contributors'!$K57,'Other expenses'!$F:$F,'Squad-contributors'!$J56,'Other expenses'!$G:$G,'Squad-contributors'!W$50)</f>
        <v>0</v>
      </c>
      <c r="X56">
        <f>+SUMIFS('Other expenses'!$I:$I,'Other expenses'!$C:$C,"&gt;="&amp;'Squad-contributors'!$K56,'Other expenses'!$C:$C,"&lt;"&amp;'Squad-contributors'!$K57,'Other expenses'!$F:$F,'Squad-contributors'!$J56,'Other expenses'!$G:$G,'Squad-contributors'!X$50)</f>
        <v>2000</v>
      </c>
      <c r="Y56" s="26">
        <f t="shared" si="16"/>
        <v>40458.75</v>
      </c>
    </row>
    <row r="57" spans="1:28" x14ac:dyDescent="0.2">
      <c r="A57" t="str">
        <f t="shared" si="17"/>
        <v>Dxvoice</v>
      </c>
      <c r="B57" s="1">
        <v>44409</v>
      </c>
      <c r="C57" s="4">
        <f>SUMIFS('Contributor Payouts'!O:O,'Contributor Payouts'!$D:$D,"&gt;="&amp;'Squad-contributors'!$B57,'Contributor Payouts'!$D:$D,"&lt;"&amp;'Squad-contributors'!$B58,'Contributor Payouts'!E:E,'Squad-contributors'!$B$50)</f>
        <v>9886.2000000000007</v>
      </c>
      <c r="D57" s="4">
        <f>SUMIFS('Contributor Payouts'!P:P,'Contributor Payouts'!$D:$D,"&gt;="&amp;'Squad-contributors'!$B57,'Contributor Payouts'!$D:$D,"&lt;"&amp;'Squad-contributors'!$B58,'Contributor Payouts'!F:F,'Squad-contributors'!$B$50)</f>
        <v>5427.5</v>
      </c>
      <c r="E57" s="4">
        <f>SUMIFS('Contributor Payouts'!Q:Q,'Contributor Payouts'!$D:$D,"&gt;="&amp;'Squad-contributors'!$B57,'Contributor Payouts'!$D:$D,"&lt;"&amp;'Squad-contributors'!$B58,'Contributor Payouts'!G:G,'Squad-contributors'!$B$50)</f>
        <v>618.1</v>
      </c>
      <c r="F57" s="4">
        <f>SUMIFS('Contributor Payouts'!R:R,'Contributor Payouts'!$D:$D,"&gt;="&amp;'Squad-contributors'!$B57,'Contributor Payouts'!$D:$D,"&lt;"&amp;'Squad-contributors'!$B58,'Contributor Payouts'!H:H,'Squad-contributors'!$B$50)</f>
        <v>0</v>
      </c>
      <c r="G57" s="4">
        <f>SUMIFS('Contributor Payouts'!S:S,'Contributor Payouts'!$D:$D,"&gt;="&amp;'Squad-contributors'!$B57,'Contributor Payouts'!$D:$D,"&lt;"&amp;'Squad-contributors'!$B58,'Contributor Payouts'!I:I,'Squad-contributors'!$B$50)</f>
        <v>250</v>
      </c>
      <c r="H57" s="4">
        <f t="shared" si="18"/>
        <v>16181.800000000001</v>
      </c>
      <c r="J57" t="str">
        <f t="shared" si="19"/>
        <v>Dxvoice</v>
      </c>
      <c r="K57" s="1">
        <v>44409</v>
      </c>
      <c r="L57" s="26">
        <f t="shared" si="15"/>
        <v>40825.800000000003</v>
      </c>
      <c r="M57" s="26">
        <f t="shared" si="20"/>
        <v>16181.800000000001</v>
      </c>
      <c r="N57">
        <f>+SUMIFS('Other expenses'!$I:$I,'Other expenses'!$C:$C,"&gt;="&amp;'Squad-contributors'!$K57,'Other expenses'!$C:$C,"&lt;"&amp;'Squad-contributors'!$K58,'Other expenses'!$F:$F,'Squad-contributors'!$J57,'Other expenses'!$G:$G,'Squad-contributors'!N$50)</f>
        <v>0</v>
      </c>
      <c r="O57">
        <f>+SUMIFS('Other expenses'!$I:$I,'Other expenses'!$C:$C,"&gt;="&amp;'Squad-contributors'!$K57,'Other expenses'!$C:$C,"&lt;"&amp;'Squad-contributors'!$K58,'Other expenses'!$F:$F,'Squad-contributors'!$J57,'Other expenses'!$G:$G,'Squad-contributors'!O$50)</f>
        <v>0</v>
      </c>
      <c r="P57">
        <f>+SUMIFS('Other expenses'!$I:$I,'Other expenses'!$C:$C,"&gt;="&amp;'Squad-contributors'!$K57,'Other expenses'!$C:$C,"&lt;"&amp;'Squad-contributors'!$K58,'Other expenses'!$F:$F,'Squad-contributors'!$J57,'Other expenses'!$G:$G,'Squad-contributors'!P$50)</f>
        <v>0</v>
      </c>
      <c r="Q57">
        <f>+SUMIFS('Other expenses'!$I:$I,'Other expenses'!$C:$C,"&gt;="&amp;'Squad-contributors'!$K57,'Other expenses'!$C:$C,"&lt;"&amp;'Squad-contributors'!$K58,'Other expenses'!$F:$F,'Squad-contributors'!$J57,'Other expenses'!$G:$G,'Squad-contributors'!Q$50)</f>
        <v>3955</v>
      </c>
      <c r="R57">
        <f>+SUMIFS('Other expenses'!$I:$I,'Other expenses'!$C:$C,"&gt;="&amp;'Squad-contributors'!$K57,'Other expenses'!$C:$C,"&lt;"&amp;'Squad-contributors'!$K58,'Other expenses'!$F:$F,'Squad-contributors'!$J57,'Other expenses'!$G:$G,'Squad-contributors'!R$50)</f>
        <v>1329</v>
      </c>
      <c r="S57">
        <f>+SUMIFS('Other expenses'!$I:$I,'Other expenses'!$C:$C,"&gt;="&amp;'Squad-contributors'!$K57,'Other expenses'!$C:$C,"&lt;"&amp;'Squad-contributors'!$K58,'Other expenses'!$F:$F,'Squad-contributors'!$J57,'Other expenses'!$G:$G,'Squad-contributors'!S$50)</f>
        <v>0</v>
      </c>
      <c r="T57">
        <f>+SUMIFS('Other expenses'!$I:$I,'Other expenses'!$C:$C,"&gt;="&amp;'Squad-contributors'!$K57,'Other expenses'!$C:$C,"&lt;"&amp;'Squad-contributors'!$K58,'Other expenses'!$F:$F,'Squad-contributors'!$J57,'Other expenses'!$G:$G,'Squad-contributors'!T$50)</f>
        <v>0</v>
      </c>
      <c r="U57">
        <f>+SUMIFS('Other expenses'!$I:$I,'Other expenses'!$C:$C,"&gt;="&amp;'Squad-contributors'!$K57,'Other expenses'!$C:$C,"&lt;"&amp;'Squad-contributors'!$K58,'Other expenses'!$F:$F,'Squad-contributors'!$J57,'Other expenses'!$G:$G,'Squad-contributors'!U$50)</f>
        <v>18750</v>
      </c>
      <c r="V57">
        <f>+SUMIFS('Other expenses'!$I:$I,'Other expenses'!$C:$C,"&gt;="&amp;'Squad-contributors'!$K57,'Other expenses'!$C:$C,"&lt;"&amp;'Squad-contributors'!$K58,'Other expenses'!$F:$F,'Squad-contributors'!$J57,'Other expenses'!$G:$G,'Squad-contributors'!V$50)</f>
        <v>0</v>
      </c>
      <c r="W57">
        <f>+SUMIFS('Other expenses'!$I:$I,'Other expenses'!$C:$C,"&gt;="&amp;'Squad-contributors'!$K57,'Other expenses'!$C:$C,"&lt;"&amp;'Squad-contributors'!$K58,'Other expenses'!$F:$F,'Squad-contributors'!$J57,'Other expenses'!$G:$G,'Squad-contributors'!W$50)</f>
        <v>610</v>
      </c>
      <c r="X57">
        <f>+SUMIFS('Other expenses'!$I:$I,'Other expenses'!$C:$C,"&gt;="&amp;'Squad-contributors'!$K57,'Other expenses'!$C:$C,"&lt;"&amp;'Squad-contributors'!$K58,'Other expenses'!$F:$F,'Squad-contributors'!$J57,'Other expenses'!$G:$G,'Squad-contributors'!X$50)</f>
        <v>0</v>
      </c>
      <c r="Y57" s="26">
        <f t="shared" si="16"/>
        <v>40825.800000000003</v>
      </c>
    </row>
    <row r="58" spans="1:28" x14ac:dyDescent="0.2">
      <c r="A58" t="str">
        <f t="shared" si="17"/>
        <v>Dxvoice</v>
      </c>
      <c r="B58" s="1">
        <v>44440</v>
      </c>
      <c r="C58" s="4">
        <f>SUMIFS('Contributor Payouts'!O:O,'Contributor Payouts'!$D:$D,"&gt;="&amp;'Squad-contributors'!$B58,'Contributor Payouts'!$D:$D,"&lt;"&amp;'Squad-contributors'!$B59,'Contributor Payouts'!E:E,'Squad-contributors'!$B$50)</f>
        <v>18206</v>
      </c>
      <c r="D58" s="4">
        <f>SUMIFS('Contributor Payouts'!P:P,'Contributor Payouts'!$D:$D,"&gt;="&amp;'Squad-contributors'!$B58,'Contributor Payouts'!$D:$D,"&lt;"&amp;'Squad-contributors'!$B59,'Contributor Payouts'!F:F,'Squad-contributors'!$B$50)</f>
        <v>6200</v>
      </c>
      <c r="E58" s="4">
        <f>SUMIFS('Contributor Payouts'!Q:Q,'Contributor Payouts'!$D:$D,"&gt;="&amp;'Squad-contributors'!$B58,'Contributor Payouts'!$D:$D,"&lt;"&amp;'Squad-contributors'!$B59,'Contributor Payouts'!G:G,'Squad-contributors'!$B$50)</f>
        <v>720</v>
      </c>
      <c r="F58" s="4">
        <f>SUMIFS('Contributor Payouts'!R:R,'Contributor Payouts'!$D:$D,"&gt;="&amp;'Squad-contributors'!$B58,'Contributor Payouts'!$D:$D,"&lt;"&amp;'Squad-contributors'!$B59,'Contributor Payouts'!H:H,'Squad-contributors'!$B$50)</f>
        <v>0</v>
      </c>
      <c r="G58" s="4">
        <f>SUMIFS('Contributor Payouts'!S:S,'Contributor Payouts'!$D:$D,"&gt;="&amp;'Squad-contributors'!$B58,'Contributor Payouts'!$D:$D,"&lt;"&amp;'Squad-contributors'!$B59,'Contributor Payouts'!I:I,'Squad-contributors'!$B$50)</f>
        <v>0</v>
      </c>
      <c r="H58" s="4">
        <f t="shared" si="18"/>
        <v>25126</v>
      </c>
      <c r="J58" t="str">
        <f t="shared" si="19"/>
        <v>Dxvoice</v>
      </c>
      <c r="K58" s="1">
        <v>44440</v>
      </c>
      <c r="L58" s="26">
        <f t="shared" si="15"/>
        <v>43876</v>
      </c>
      <c r="M58" s="26">
        <f t="shared" si="20"/>
        <v>25126</v>
      </c>
      <c r="N58">
        <f>+SUMIFS('Other expenses'!$I:$I,'Other expenses'!$C:$C,"&gt;="&amp;'Squad-contributors'!$K58,'Other expenses'!$C:$C,"&lt;"&amp;'Squad-contributors'!$K59,'Other expenses'!$F:$F,'Squad-contributors'!$J58,'Other expenses'!$G:$G,'Squad-contributors'!N$50)</f>
        <v>0</v>
      </c>
      <c r="O58">
        <f>+SUMIFS('Other expenses'!$I:$I,'Other expenses'!$C:$C,"&gt;="&amp;'Squad-contributors'!$K58,'Other expenses'!$C:$C,"&lt;"&amp;'Squad-contributors'!$K59,'Other expenses'!$F:$F,'Squad-contributors'!$J58,'Other expenses'!$G:$G,'Squad-contributors'!O$50)</f>
        <v>0</v>
      </c>
      <c r="P58">
        <f>+SUMIFS('Other expenses'!$I:$I,'Other expenses'!$C:$C,"&gt;="&amp;'Squad-contributors'!$K58,'Other expenses'!$C:$C,"&lt;"&amp;'Squad-contributors'!$K59,'Other expenses'!$F:$F,'Squad-contributors'!$J58,'Other expenses'!$G:$G,'Squad-contributors'!P$50)</f>
        <v>0</v>
      </c>
      <c r="Q58">
        <f>+SUMIFS('Other expenses'!$I:$I,'Other expenses'!$C:$C,"&gt;="&amp;'Squad-contributors'!$K58,'Other expenses'!$C:$C,"&lt;"&amp;'Squad-contributors'!$K59,'Other expenses'!$F:$F,'Squad-contributors'!$J58,'Other expenses'!$G:$G,'Squad-contributors'!Q$50)</f>
        <v>0</v>
      </c>
      <c r="R58">
        <f>+SUMIFS('Other expenses'!$I:$I,'Other expenses'!$C:$C,"&gt;="&amp;'Squad-contributors'!$K58,'Other expenses'!$C:$C,"&lt;"&amp;'Squad-contributors'!$K59,'Other expenses'!$F:$F,'Squad-contributors'!$J58,'Other expenses'!$G:$G,'Squad-contributors'!R$50)</f>
        <v>0</v>
      </c>
      <c r="S58">
        <f>+SUMIFS('Other expenses'!$I:$I,'Other expenses'!$C:$C,"&gt;="&amp;'Squad-contributors'!$K58,'Other expenses'!$C:$C,"&lt;"&amp;'Squad-contributors'!$K59,'Other expenses'!$F:$F,'Squad-contributors'!$J58,'Other expenses'!$G:$G,'Squad-contributors'!S$50)</f>
        <v>0</v>
      </c>
      <c r="T58">
        <f>+SUMIFS('Other expenses'!$I:$I,'Other expenses'!$C:$C,"&gt;="&amp;'Squad-contributors'!$K58,'Other expenses'!$C:$C,"&lt;"&amp;'Squad-contributors'!$K59,'Other expenses'!$F:$F,'Squad-contributors'!$J58,'Other expenses'!$G:$G,'Squad-contributors'!T$50)</f>
        <v>0</v>
      </c>
      <c r="U58">
        <f>+SUMIFS('Other expenses'!$I:$I,'Other expenses'!$C:$C,"&gt;="&amp;'Squad-contributors'!$K58,'Other expenses'!$C:$C,"&lt;"&amp;'Squad-contributors'!$K59,'Other expenses'!$F:$F,'Squad-contributors'!$J58,'Other expenses'!$G:$G,'Squad-contributors'!U$50)</f>
        <v>18750</v>
      </c>
      <c r="V58">
        <f>+SUMIFS('Other expenses'!$I:$I,'Other expenses'!$C:$C,"&gt;="&amp;'Squad-contributors'!$K58,'Other expenses'!$C:$C,"&lt;"&amp;'Squad-contributors'!$K59,'Other expenses'!$F:$F,'Squad-contributors'!$J58,'Other expenses'!$G:$G,'Squad-contributors'!V$50)</f>
        <v>0</v>
      </c>
      <c r="W58">
        <f>+SUMIFS('Other expenses'!$I:$I,'Other expenses'!$C:$C,"&gt;="&amp;'Squad-contributors'!$K58,'Other expenses'!$C:$C,"&lt;"&amp;'Squad-contributors'!$K59,'Other expenses'!$F:$F,'Squad-contributors'!$J58,'Other expenses'!$G:$G,'Squad-contributors'!W$50)</f>
        <v>0</v>
      </c>
      <c r="X58">
        <f>+SUMIFS('Other expenses'!$I:$I,'Other expenses'!$C:$C,"&gt;="&amp;'Squad-contributors'!$K58,'Other expenses'!$C:$C,"&lt;"&amp;'Squad-contributors'!$K59,'Other expenses'!$F:$F,'Squad-contributors'!$J58,'Other expenses'!$G:$G,'Squad-contributors'!X$50)</f>
        <v>0</v>
      </c>
      <c r="Y58" s="26">
        <f t="shared" si="16"/>
        <v>43876</v>
      </c>
      <c r="Z58" t="str">
        <f>+M50</f>
        <v>Contributors</v>
      </c>
      <c r="AA58" s="26">
        <f>+AVERAGE(M$58:M$66)</f>
        <v>22455.777777777777</v>
      </c>
      <c r="AB58" s="3">
        <f>+AA58/AVERAGE(Y$58:Y$66)</f>
        <v>0.47943189898581351</v>
      </c>
    </row>
    <row r="59" spans="1:28" x14ac:dyDescent="0.2">
      <c r="A59" t="str">
        <f t="shared" si="17"/>
        <v>Dxvoice</v>
      </c>
      <c r="B59" s="1">
        <v>44470</v>
      </c>
      <c r="C59" s="4">
        <f>SUMIFS('Contributor Payouts'!O:O,'Contributor Payouts'!$D:$D,"&gt;="&amp;'Squad-contributors'!$B59,'Contributor Payouts'!$D:$D,"&lt;"&amp;'Squad-contributors'!$B60,'Contributor Payouts'!E:E,'Squad-contributors'!$B$50)</f>
        <v>22690</v>
      </c>
      <c r="D59" s="4">
        <f>SUMIFS('Contributor Payouts'!P:P,'Contributor Payouts'!$D:$D,"&gt;="&amp;'Squad-contributors'!$B59,'Contributor Payouts'!$D:$D,"&lt;"&amp;'Squad-contributors'!$B60,'Contributor Payouts'!F:F,'Squad-contributors'!$B$50)</f>
        <v>4200</v>
      </c>
      <c r="E59" s="4">
        <f>SUMIFS('Contributor Payouts'!Q:Q,'Contributor Payouts'!$D:$D,"&gt;="&amp;'Squad-contributors'!$B59,'Contributor Payouts'!$D:$D,"&lt;"&amp;'Squad-contributors'!$B60,'Contributor Payouts'!G:G,'Squad-contributors'!$B$50)</f>
        <v>720</v>
      </c>
      <c r="F59" s="4">
        <f>SUMIFS('Contributor Payouts'!R:R,'Contributor Payouts'!$D:$D,"&gt;="&amp;'Squad-contributors'!$B59,'Contributor Payouts'!$D:$D,"&lt;"&amp;'Squad-contributors'!$B60,'Contributor Payouts'!H:H,'Squad-contributors'!$B$50)</f>
        <v>0</v>
      </c>
      <c r="G59" s="4">
        <f>SUMIFS('Contributor Payouts'!S:S,'Contributor Payouts'!$D:$D,"&gt;="&amp;'Squad-contributors'!$B59,'Contributor Payouts'!$D:$D,"&lt;"&amp;'Squad-contributors'!$B60,'Contributor Payouts'!I:I,'Squad-contributors'!$B$50)</f>
        <v>0</v>
      </c>
      <c r="H59" s="4">
        <f t="shared" si="18"/>
        <v>27610</v>
      </c>
      <c r="J59" t="str">
        <f t="shared" si="19"/>
        <v>Dxvoice</v>
      </c>
      <c r="K59" s="1">
        <v>44470</v>
      </c>
      <c r="L59" s="26">
        <f t="shared" si="15"/>
        <v>48358.5</v>
      </c>
      <c r="M59" s="26">
        <f t="shared" si="20"/>
        <v>27610</v>
      </c>
      <c r="N59">
        <f>+SUMIFS('Other expenses'!$I:$I,'Other expenses'!$C:$C,"&gt;="&amp;'Squad-contributors'!$K59,'Other expenses'!$C:$C,"&lt;"&amp;'Squad-contributors'!$K60,'Other expenses'!$F:$F,'Squad-contributors'!$J59,'Other expenses'!$G:$G,'Squad-contributors'!N$50)</f>
        <v>0</v>
      </c>
      <c r="O59">
        <f>+SUMIFS('Other expenses'!$I:$I,'Other expenses'!$C:$C,"&gt;="&amp;'Squad-contributors'!$K59,'Other expenses'!$C:$C,"&lt;"&amp;'Squad-contributors'!$K60,'Other expenses'!$F:$F,'Squad-contributors'!$J59,'Other expenses'!$G:$G,'Squad-contributors'!O$50)</f>
        <v>0</v>
      </c>
      <c r="P59">
        <f>+SUMIFS('Other expenses'!$I:$I,'Other expenses'!$C:$C,"&gt;="&amp;'Squad-contributors'!$K59,'Other expenses'!$C:$C,"&lt;"&amp;'Squad-contributors'!$K60,'Other expenses'!$F:$F,'Squad-contributors'!$J59,'Other expenses'!$G:$G,'Squad-contributors'!P$50)</f>
        <v>0</v>
      </c>
      <c r="Q59">
        <f>+SUMIFS('Other expenses'!$I:$I,'Other expenses'!$C:$C,"&gt;="&amp;'Squad-contributors'!$K59,'Other expenses'!$C:$C,"&lt;"&amp;'Squad-contributors'!$K60,'Other expenses'!$F:$F,'Squad-contributors'!$J59,'Other expenses'!$G:$G,'Squad-contributors'!Q$50)</f>
        <v>0</v>
      </c>
      <c r="R59">
        <f>+SUMIFS('Other expenses'!$I:$I,'Other expenses'!$C:$C,"&gt;="&amp;'Squad-contributors'!$K59,'Other expenses'!$C:$C,"&lt;"&amp;'Squad-contributors'!$K60,'Other expenses'!$F:$F,'Squad-contributors'!$J59,'Other expenses'!$G:$G,'Squad-contributors'!R$50)</f>
        <v>1898</v>
      </c>
      <c r="S59">
        <f>+SUMIFS('Other expenses'!$I:$I,'Other expenses'!$C:$C,"&gt;="&amp;'Squad-contributors'!$K59,'Other expenses'!$C:$C,"&lt;"&amp;'Squad-contributors'!$K60,'Other expenses'!$F:$F,'Squad-contributors'!$J59,'Other expenses'!$G:$G,'Squad-contributors'!S$50)</f>
        <v>0</v>
      </c>
      <c r="T59">
        <f>+SUMIFS('Other expenses'!$I:$I,'Other expenses'!$C:$C,"&gt;="&amp;'Squad-contributors'!$K59,'Other expenses'!$C:$C,"&lt;"&amp;'Squad-contributors'!$K60,'Other expenses'!$F:$F,'Squad-contributors'!$J59,'Other expenses'!$G:$G,'Squad-contributors'!T$50)</f>
        <v>0</v>
      </c>
      <c r="U59">
        <f>+SUMIFS('Other expenses'!$I:$I,'Other expenses'!$C:$C,"&gt;="&amp;'Squad-contributors'!$K59,'Other expenses'!$C:$C,"&lt;"&amp;'Squad-contributors'!$K60,'Other expenses'!$F:$F,'Squad-contributors'!$J59,'Other expenses'!$G:$G,'Squad-contributors'!U$50)</f>
        <v>18750</v>
      </c>
      <c r="V59">
        <f>+SUMIFS('Other expenses'!$I:$I,'Other expenses'!$C:$C,"&gt;="&amp;'Squad-contributors'!$K59,'Other expenses'!$C:$C,"&lt;"&amp;'Squad-contributors'!$K60,'Other expenses'!$F:$F,'Squad-contributors'!$J59,'Other expenses'!$G:$G,'Squad-contributors'!V$50)</f>
        <v>0</v>
      </c>
      <c r="W59">
        <f>+SUMIFS('Other expenses'!$I:$I,'Other expenses'!$C:$C,"&gt;="&amp;'Squad-contributors'!$K59,'Other expenses'!$C:$C,"&lt;"&amp;'Squad-contributors'!$K60,'Other expenses'!$F:$F,'Squad-contributors'!$J59,'Other expenses'!$G:$G,'Squad-contributors'!W$50)</f>
        <v>100.5</v>
      </c>
      <c r="X59">
        <f>+SUMIFS('Other expenses'!$I:$I,'Other expenses'!$C:$C,"&gt;="&amp;'Squad-contributors'!$K59,'Other expenses'!$C:$C,"&lt;"&amp;'Squad-contributors'!$K60,'Other expenses'!$F:$F,'Squad-contributors'!$J59,'Other expenses'!$G:$G,'Squad-contributors'!X$50)</f>
        <v>0</v>
      </c>
      <c r="Y59" s="26">
        <f t="shared" si="16"/>
        <v>48358.5</v>
      </c>
      <c r="Z59" t="s">
        <v>1003</v>
      </c>
      <c r="AA59" s="26">
        <f>+AVERAGE(R$58:R$66)</f>
        <v>1680.7777777777778</v>
      </c>
      <c r="AB59" s="3">
        <f t="shared" ref="AB59:AB63" si="21">+AA59/AVERAGE(Y$58:Y$66)</f>
        <v>3.5884683654582347E-2</v>
      </c>
    </row>
    <row r="60" spans="1:28" x14ac:dyDescent="0.2">
      <c r="A60" t="str">
        <f t="shared" si="17"/>
        <v>Dxvoice</v>
      </c>
      <c r="B60" s="1">
        <v>44501</v>
      </c>
      <c r="C60" s="4">
        <f>SUMIFS('Contributor Payouts'!O:O,'Contributor Payouts'!$D:$D,"&gt;="&amp;'Squad-contributors'!$B60,'Contributor Payouts'!$D:$D,"&lt;"&amp;'Squad-contributors'!$B61,'Contributor Payouts'!E:E,'Squad-contributors'!$B$50)</f>
        <v>14690</v>
      </c>
      <c r="D60" s="4">
        <f>SUMIFS('Contributor Payouts'!P:P,'Contributor Payouts'!$D:$D,"&gt;="&amp;'Squad-contributors'!$B60,'Contributor Payouts'!$D:$D,"&lt;"&amp;'Squad-contributors'!$B61,'Contributor Payouts'!F:F,'Squad-contributors'!$B$50)</f>
        <v>4400</v>
      </c>
      <c r="E60" s="4">
        <f>SUMIFS('Contributor Payouts'!Q:Q,'Contributor Payouts'!$D:$D,"&gt;="&amp;'Squad-contributors'!$B60,'Contributor Payouts'!$D:$D,"&lt;"&amp;'Squad-contributors'!$B61,'Contributor Payouts'!G:G,'Squad-contributors'!$B$50)</f>
        <v>640</v>
      </c>
      <c r="F60" s="4">
        <f>SUMIFS('Contributor Payouts'!R:R,'Contributor Payouts'!$D:$D,"&gt;="&amp;'Squad-contributors'!$B60,'Contributor Payouts'!$D:$D,"&lt;"&amp;'Squad-contributors'!$B61,'Contributor Payouts'!H:H,'Squad-contributors'!$B$50)</f>
        <v>0</v>
      </c>
      <c r="G60" s="4">
        <f>SUMIFS('Contributor Payouts'!S:S,'Contributor Payouts'!$D:$D,"&gt;="&amp;'Squad-contributors'!$B60,'Contributor Payouts'!$D:$D,"&lt;"&amp;'Squad-contributors'!$B61,'Contributor Payouts'!I:I,'Squad-contributors'!$B$50)</f>
        <v>0</v>
      </c>
      <c r="H60" s="4">
        <f t="shared" si="18"/>
        <v>19730</v>
      </c>
      <c r="J60" t="str">
        <f t="shared" si="19"/>
        <v>Dxvoice</v>
      </c>
      <c r="K60" s="1">
        <v>44501</v>
      </c>
      <c r="L60" s="26">
        <f t="shared" si="15"/>
        <v>26496.25</v>
      </c>
      <c r="M60" s="26">
        <f t="shared" si="20"/>
        <v>19730</v>
      </c>
      <c r="N60">
        <f>+SUMIFS('Other expenses'!$I:$I,'Other expenses'!$C:$C,"&gt;="&amp;'Squad-contributors'!$K60,'Other expenses'!$C:$C,"&lt;"&amp;'Squad-contributors'!$K61,'Other expenses'!$F:$F,'Squad-contributors'!$J60,'Other expenses'!$G:$G,'Squad-contributors'!N$50)</f>
        <v>0</v>
      </c>
      <c r="O60">
        <f>+SUMIFS('Other expenses'!$I:$I,'Other expenses'!$C:$C,"&gt;="&amp;'Squad-contributors'!$K60,'Other expenses'!$C:$C,"&lt;"&amp;'Squad-contributors'!$K61,'Other expenses'!$F:$F,'Squad-contributors'!$J60,'Other expenses'!$G:$G,'Squad-contributors'!O$50)</f>
        <v>0</v>
      </c>
      <c r="P60">
        <f>+SUMIFS('Other expenses'!$I:$I,'Other expenses'!$C:$C,"&gt;="&amp;'Squad-contributors'!$K60,'Other expenses'!$C:$C,"&lt;"&amp;'Squad-contributors'!$K61,'Other expenses'!$F:$F,'Squad-contributors'!$J60,'Other expenses'!$G:$G,'Squad-contributors'!P$50)</f>
        <v>0</v>
      </c>
      <c r="Q60">
        <f>+SUMIFS('Other expenses'!$I:$I,'Other expenses'!$C:$C,"&gt;="&amp;'Squad-contributors'!$K60,'Other expenses'!$C:$C,"&lt;"&amp;'Squad-contributors'!$K61,'Other expenses'!$F:$F,'Squad-contributors'!$J60,'Other expenses'!$G:$G,'Squad-contributors'!Q$50)</f>
        <v>72.25</v>
      </c>
      <c r="R60">
        <f>+SUMIFS('Other expenses'!$I:$I,'Other expenses'!$C:$C,"&gt;="&amp;'Squad-contributors'!$K60,'Other expenses'!$C:$C,"&lt;"&amp;'Squad-contributors'!$K61,'Other expenses'!$F:$F,'Squad-contributors'!$J60,'Other expenses'!$G:$G,'Squad-contributors'!R$50)</f>
        <v>6613</v>
      </c>
      <c r="S60">
        <f>+SUMIFS('Other expenses'!$I:$I,'Other expenses'!$C:$C,"&gt;="&amp;'Squad-contributors'!$K60,'Other expenses'!$C:$C,"&lt;"&amp;'Squad-contributors'!$K61,'Other expenses'!$F:$F,'Squad-contributors'!$J60,'Other expenses'!$G:$G,'Squad-contributors'!S$50)</f>
        <v>0</v>
      </c>
      <c r="T60">
        <f>+SUMIFS('Other expenses'!$I:$I,'Other expenses'!$C:$C,"&gt;="&amp;'Squad-contributors'!$K60,'Other expenses'!$C:$C,"&lt;"&amp;'Squad-contributors'!$K61,'Other expenses'!$F:$F,'Squad-contributors'!$J60,'Other expenses'!$G:$G,'Squad-contributors'!T$50)</f>
        <v>0</v>
      </c>
      <c r="U60">
        <f>+SUMIFS('Other expenses'!$I:$I,'Other expenses'!$C:$C,"&gt;="&amp;'Squad-contributors'!$K60,'Other expenses'!$C:$C,"&lt;"&amp;'Squad-contributors'!$K61,'Other expenses'!$F:$F,'Squad-contributors'!$J60,'Other expenses'!$G:$G,'Squad-contributors'!U$50)</f>
        <v>0</v>
      </c>
      <c r="V60">
        <f>+SUMIFS('Other expenses'!$I:$I,'Other expenses'!$C:$C,"&gt;="&amp;'Squad-contributors'!$K60,'Other expenses'!$C:$C,"&lt;"&amp;'Squad-contributors'!$K61,'Other expenses'!$F:$F,'Squad-contributors'!$J60,'Other expenses'!$G:$G,'Squad-contributors'!V$50)</f>
        <v>0</v>
      </c>
      <c r="W60">
        <f>+SUMIFS('Other expenses'!$I:$I,'Other expenses'!$C:$C,"&gt;="&amp;'Squad-contributors'!$K60,'Other expenses'!$C:$C,"&lt;"&amp;'Squad-contributors'!$K61,'Other expenses'!$F:$F,'Squad-contributors'!$J60,'Other expenses'!$G:$G,'Squad-contributors'!W$50)</f>
        <v>81</v>
      </c>
      <c r="X60">
        <f>+SUMIFS('Other expenses'!$I:$I,'Other expenses'!$C:$C,"&gt;="&amp;'Squad-contributors'!$K60,'Other expenses'!$C:$C,"&lt;"&amp;'Squad-contributors'!$K61,'Other expenses'!$F:$F,'Squad-contributors'!$J60,'Other expenses'!$G:$G,'Squad-contributors'!X$50)</f>
        <v>0</v>
      </c>
      <c r="Y60" s="26">
        <f t="shared" si="16"/>
        <v>26496.25</v>
      </c>
      <c r="Z60" t="s">
        <v>1513</v>
      </c>
      <c r="AA60" s="26">
        <f>+AVERAGE(U$58:U$66)</f>
        <v>4166.666666666667</v>
      </c>
      <c r="AB60" s="3">
        <f t="shared" si="21"/>
        <v>8.895852694168295E-2</v>
      </c>
    </row>
    <row r="61" spans="1:28" x14ac:dyDescent="0.2">
      <c r="A61" t="str">
        <f t="shared" si="17"/>
        <v>Dxvoice</v>
      </c>
      <c r="B61" s="1">
        <v>44531</v>
      </c>
      <c r="C61" s="4">
        <f>SUMIFS('Contributor Payouts'!O:O,'Contributor Payouts'!$D:$D,"&gt;="&amp;'Squad-contributors'!$B61,'Contributor Payouts'!$D:$D,"&lt;"&amp;'Squad-contributors'!$B62,'Contributor Payouts'!E:E,'Squad-contributors'!$B$50)</f>
        <v>14600</v>
      </c>
      <c r="D61" s="4">
        <f>SUMIFS('Contributor Payouts'!P:P,'Contributor Payouts'!$D:$D,"&gt;="&amp;'Squad-contributors'!$B61,'Contributor Payouts'!$D:$D,"&lt;"&amp;'Squad-contributors'!$B62,'Contributor Payouts'!F:F,'Squad-contributors'!$B$50)</f>
        <v>3560</v>
      </c>
      <c r="E61" s="4">
        <f>SUMIFS('Contributor Payouts'!Q:Q,'Contributor Payouts'!$D:$D,"&gt;="&amp;'Squad-contributors'!$B61,'Contributor Payouts'!$D:$D,"&lt;"&amp;'Squad-contributors'!$B62,'Contributor Payouts'!G:G,'Squad-contributors'!$B$50)</f>
        <v>640</v>
      </c>
      <c r="F61" s="4">
        <f>SUMIFS('Contributor Payouts'!R:R,'Contributor Payouts'!$D:$D,"&gt;="&amp;'Squad-contributors'!$B61,'Contributor Payouts'!$D:$D,"&lt;"&amp;'Squad-contributors'!$B62,'Contributor Payouts'!H:H,'Squad-contributors'!$B$50)</f>
        <v>0</v>
      </c>
      <c r="G61" s="4">
        <f>SUMIFS('Contributor Payouts'!S:S,'Contributor Payouts'!$D:$D,"&gt;="&amp;'Squad-contributors'!$B61,'Contributor Payouts'!$D:$D,"&lt;"&amp;'Squad-contributors'!$B62,'Contributor Payouts'!I:I,'Squad-contributors'!$B$50)</f>
        <v>0</v>
      </c>
      <c r="H61" s="4">
        <f t="shared" si="18"/>
        <v>18800</v>
      </c>
      <c r="J61" t="str">
        <f t="shared" si="19"/>
        <v>Dxvoice</v>
      </c>
      <c r="K61" s="1">
        <v>44531</v>
      </c>
      <c r="L61" s="26">
        <f t="shared" si="15"/>
        <v>39081</v>
      </c>
      <c r="M61" s="26">
        <f t="shared" si="20"/>
        <v>18800</v>
      </c>
      <c r="N61">
        <f>+SUMIFS('Other expenses'!$I:$I,'Other expenses'!$C:$C,"&gt;="&amp;'Squad-contributors'!$K61,'Other expenses'!$C:$C,"&lt;"&amp;'Squad-contributors'!$K62,'Other expenses'!$F:$F,'Squad-contributors'!$J61,'Other expenses'!$G:$G,'Squad-contributors'!N$50)</f>
        <v>0</v>
      </c>
      <c r="O61">
        <f>+SUMIFS('Other expenses'!$I:$I,'Other expenses'!$C:$C,"&gt;="&amp;'Squad-contributors'!$K61,'Other expenses'!$C:$C,"&lt;"&amp;'Squad-contributors'!$K62,'Other expenses'!$F:$F,'Squad-contributors'!$J61,'Other expenses'!$G:$G,'Squad-contributors'!O$50)</f>
        <v>0</v>
      </c>
      <c r="P61">
        <f>+SUMIFS('Other expenses'!$I:$I,'Other expenses'!$C:$C,"&gt;="&amp;'Squad-contributors'!$K61,'Other expenses'!$C:$C,"&lt;"&amp;'Squad-contributors'!$K62,'Other expenses'!$F:$F,'Squad-contributors'!$J61,'Other expenses'!$G:$G,'Squad-contributors'!P$50)</f>
        <v>0</v>
      </c>
      <c r="Q61">
        <f>+SUMIFS('Other expenses'!$I:$I,'Other expenses'!$C:$C,"&gt;="&amp;'Squad-contributors'!$K61,'Other expenses'!$C:$C,"&lt;"&amp;'Squad-contributors'!$K62,'Other expenses'!$F:$F,'Squad-contributors'!$J61,'Other expenses'!$G:$G,'Squad-contributors'!Q$50)</f>
        <v>0</v>
      </c>
      <c r="R61">
        <f>+SUMIFS('Other expenses'!$I:$I,'Other expenses'!$C:$C,"&gt;="&amp;'Squad-contributors'!$K61,'Other expenses'!$C:$C,"&lt;"&amp;'Squad-contributors'!$K62,'Other expenses'!$F:$F,'Squad-contributors'!$J61,'Other expenses'!$G:$G,'Squad-contributors'!R$50)</f>
        <v>0</v>
      </c>
      <c r="S61">
        <f>+SUMIFS('Other expenses'!$I:$I,'Other expenses'!$C:$C,"&gt;="&amp;'Squad-contributors'!$K61,'Other expenses'!$C:$C,"&lt;"&amp;'Squad-contributors'!$K62,'Other expenses'!$F:$F,'Squad-contributors'!$J61,'Other expenses'!$G:$G,'Squad-contributors'!S$50)</f>
        <v>0</v>
      </c>
      <c r="T61">
        <f>+SUMIFS('Other expenses'!$I:$I,'Other expenses'!$C:$C,"&gt;="&amp;'Squad-contributors'!$K61,'Other expenses'!$C:$C,"&lt;"&amp;'Squad-contributors'!$K62,'Other expenses'!$F:$F,'Squad-contributors'!$J61,'Other expenses'!$G:$G,'Squad-contributors'!T$50)</f>
        <v>0</v>
      </c>
      <c r="U61">
        <f>+SUMIFS('Other expenses'!$I:$I,'Other expenses'!$C:$C,"&gt;="&amp;'Squad-contributors'!$K61,'Other expenses'!$C:$C,"&lt;"&amp;'Squad-contributors'!$K62,'Other expenses'!$F:$F,'Squad-contributors'!$J61,'Other expenses'!$G:$G,'Squad-contributors'!U$50)</f>
        <v>0</v>
      </c>
      <c r="V61">
        <f>+SUMIFS('Other expenses'!$I:$I,'Other expenses'!$C:$C,"&gt;="&amp;'Squad-contributors'!$K61,'Other expenses'!$C:$C,"&lt;"&amp;'Squad-contributors'!$K62,'Other expenses'!$F:$F,'Squad-contributors'!$J61,'Other expenses'!$G:$G,'Squad-contributors'!V$50)</f>
        <v>0</v>
      </c>
      <c r="W61">
        <f>+SUMIFS('Other expenses'!$I:$I,'Other expenses'!$C:$C,"&gt;="&amp;'Squad-contributors'!$K61,'Other expenses'!$C:$C,"&lt;"&amp;'Squad-contributors'!$K62,'Other expenses'!$F:$F,'Squad-contributors'!$J61,'Other expenses'!$G:$G,'Squad-contributors'!W$50)</f>
        <v>281</v>
      </c>
      <c r="X61">
        <f>+SUMIFS('Other expenses'!$I:$I,'Other expenses'!$C:$C,"&gt;="&amp;'Squad-contributors'!$K61,'Other expenses'!$C:$C,"&lt;"&amp;'Squad-contributors'!$K62,'Other expenses'!$F:$F,'Squad-contributors'!$J61,'Other expenses'!$G:$G,'Squad-contributors'!X$50)</f>
        <v>20000</v>
      </c>
      <c r="Y61" s="26">
        <f t="shared" si="16"/>
        <v>39081</v>
      </c>
      <c r="Z61" t="s">
        <v>1067</v>
      </c>
      <c r="AA61" s="26">
        <f>+AVERAGE(V$58:V$66)</f>
        <v>3266.8888888888887</v>
      </c>
      <c r="AB61" s="3">
        <f t="shared" si="21"/>
        <v>6.9748229577049639E-2</v>
      </c>
    </row>
    <row r="62" spans="1:28" x14ac:dyDescent="0.2">
      <c r="A62" t="str">
        <f t="shared" si="17"/>
        <v>Dxvoice</v>
      </c>
      <c r="B62" s="1">
        <v>44562</v>
      </c>
      <c r="C62" s="4">
        <f>SUMIFS('Contributor Payouts'!O:O,'Contributor Payouts'!$D:$D,"&gt;="&amp;'Squad-contributors'!$B62,'Contributor Payouts'!$D:$D,"&lt;"&amp;'Squad-contributors'!$B63,'Contributor Payouts'!E:E,'Squad-contributors'!$B$50)</f>
        <v>18525</v>
      </c>
      <c r="D62" s="4">
        <f>SUMIFS('Contributor Payouts'!P:P,'Contributor Payouts'!$D:$D,"&gt;="&amp;'Squad-contributors'!$B62,'Contributor Payouts'!$D:$D,"&lt;"&amp;'Squad-contributors'!$B63,'Contributor Payouts'!F:F,'Squad-contributors'!$B$50)</f>
        <v>4028</v>
      </c>
      <c r="E62" s="4">
        <f>SUMIFS('Contributor Payouts'!Q:Q,'Contributor Payouts'!$D:$D,"&gt;="&amp;'Squad-contributors'!$B62,'Contributor Payouts'!$D:$D,"&lt;"&amp;'Squad-contributors'!$B63,'Contributor Payouts'!G:G,'Squad-contributors'!$B$50)</f>
        <v>810</v>
      </c>
      <c r="F62" s="4">
        <f>SUMIFS('Contributor Payouts'!R:R,'Contributor Payouts'!$D:$D,"&gt;="&amp;'Squad-contributors'!$B62,'Contributor Payouts'!$D:$D,"&lt;"&amp;'Squad-contributors'!$B63,'Contributor Payouts'!H:H,'Squad-contributors'!$B$50)</f>
        <v>0</v>
      </c>
      <c r="G62" s="4">
        <f>SUMIFS('Contributor Payouts'!S:S,'Contributor Payouts'!$D:$D,"&gt;="&amp;'Squad-contributors'!$B62,'Contributor Payouts'!$D:$D,"&lt;"&amp;'Squad-contributors'!$B63,'Contributor Payouts'!I:I,'Squad-contributors'!$B$50)</f>
        <v>0</v>
      </c>
      <c r="H62" s="4">
        <f t="shared" si="18"/>
        <v>23363</v>
      </c>
      <c r="J62" t="str">
        <f t="shared" si="19"/>
        <v>Dxvoice</v>
      </c>
      <c r="K62" s="1">
        <v>44562</v>
      </c>
      <c r="L62" s="26">
        <f t="shared" si="15"/>
        <v>123444</v>
      </c>
      <c r="M62" s="26">
        <f t="shared" si="20"/>
        <v>23363</v>
      </c>
      <c r="N62">
        <f>+SUMIFS('Other expenses'!$I:$I,'Other expenses'!$C:$C,"&gt;="&amp;'Squad-contributors'!$K62,'Other expenses'!$C:$C,"&lt;"&amp;'Squad-contributors'!$K63,'Other expenses'!$F:$F,'Squad-contributors'!$J62,'Other expenses'!$G:$G,'Squad-contributors'!N$50)</f>
        <v>0</v>
      </c>
      <c r="O62">
        <f>+SUMIFS('Other expenses'!$I:$I,'Other expenses'!$C:$C,"&gt;="&amp;'Squad-contributors'!$K62,'Other expenses'!$C:$C,"&lt;"&amp;'Squad-contributors'!$K63,'Other expenses'!$F:$F,'Squad-contributors'!$J62,'Other expenses'!$G:$G,'Squad-contributors'!O$50)</f>
        <v>0</v>
      </c>
      <c r="P62">
        <f>+SUMIFS('Other expenses'!$I:$I,'Other expenses'!$C:$C,"&gt;="&amp;'Squad-contributors'!$K62,'Other expenses'!$C:$C,"&lt;"&amp;'Squad-contributors'!$K63,'Other expenses'!$F:$F,'Squad-contributors'!$J62,'Other expenses'!$G:$G,'Squad-contributors'!P$50)</f>
        <v>0</v>
      </c>
      <c r="Q62">
        <f>+SUMIFS('Other expenses'!$I:$I,'Other expenses'!$C:$C,"&gt;="&amp;'Squad-contributors'!$K62,'Other expenses'!$C:$C,"&lt;"&amp;'Squad-contributors'!$K63,'Other expenses'!$F:$F,'Squad-contributors'!$J62,'Other expenses'!$G:$G,'Squad-contributors'!Q$50)</f>
        <v>0</v>
      </c>
      <c r="R62">
        <f>+SUMIFS('Other expenses'!$I:$I,'Other expenses'!$C:$C,"&gt;="&amp;'Squad-contributors'!$K62,'Other expenses'!$C:$C,"&lt;"&amp;'Squad-contributors'!$K63,'Other expenses'!$F:$F,'Squad-contributors'!$J62,'Other expenses'!$G:$G,'Squad-contributors'!R$50)</f>
        <v>0</v>
      </c>
      <c r="S62">
        <f>+SUMIFS('Other expenses'!$I:$I,'Other expenses'!$C:$C,"&gt;="&amp;'Squad-contributors'!$K62,'Other expenses'!$C:$C,"&lt;"&amp;'Squad-contributors'!$K63,'Other expenses'!$F:$F,'Squad-contributors'!$J62,'Other expenses'!$G:$G,'Squad-contributors'!S$50)</f>
        <v>0</v>
      </c>
      <c r="T62">
        <f>+SUMIFS('Other expenses'!$I:$I,'Other expenses'!$C:$C,"&gt;="&amp;'Squad-contributors'!$K62,'Other expenses'!$C:$C,"&lt;"&amp;'Squad-contributors'!$K63,'Other expenses'!$F:$F,'Squad-contributors'!$J62,'Other expenses'!$G:$G,'Squad-contributors'!T$50)</f>
        <v>0</v>
      </c>
      <c r="U62">
        <f>+SUMIFS('Other expenses'!$I:$I,'Other expenses'!$C:$C,"&gt;="&amp;'Squad-contributors'!$K62,'Other expenses'!$C:$C,"&lt;"&amp;'Squad-contributors'!$K63,'Other expenses'!$F:$F,'Squad-contributors'!$J62,'Other expenses'!$G:$G,'Squad-contributors'!U$50)</f>
        <v>0</v>
      </c>
      <c r="V62">
        <f>+SUMIFS('Other expenses'!$I:$I,'Other expenses'!$C:$C,"&gt;="&amp;'Squad-contributors'!$K62,'Other expenses'!$C:$C,"&lt;"&amp;'Squad-contributors'!$K63,'Other expenses'!$F:$F,'Squad-contributors'!$J62,'Other expenses'!$G:$G,'Squad-contributors'!V$50)</f>
        <v>0</v>
      </c>
      <c r="W62">
        <f>+SUMIFS('Other expenses'!$I:$I,'Other expenses'!$C:$C,"&gt;="&amp;'Squad-contributors'!$K62,'Other expenses'!$C:$C,"&lt;"&amp;'Squad-contributors'!$K63,'Other expenses'!$F:$F,'Squad-contributors'!$J62,'Other expenses'!$G:$G,'Squad-contributors'!W$50)</f>
        <v>81</v>
      </c>
      <c r="X62">
        <f>+SUMIFS('Other expenses'!$I:$I,'Other expenses'!$C:$C,"&gt;="&amp;'Squad-contributors'!$K62,'Other expenses'!$C:$C,"&lt;"&amp;'Squad-contributors'!$K63,'Other expenses'!$F:$F,'Squad-contributors'!$J62,'Other expenses'!$G:$G,'Squad-contributors'!X$50)</f>
        <v>100000</v>
      </c>
      <c r="Y62" s="26">
        <f t="shared" si="16"/>
        <v>123444</v>
      </c>
      <c r="Z62" t="s">
        <v>874</v>
      </c>
      <c r="AA62" s="26">
        <f>+AVERAGE(W$58:W$66)</f>
        <v>237.94444444444446</v>
      </c>
      <c r="AB62" s="3">
        <f t="shared" si="21"/>
        <v>5.080124945216374E-3</v>
      </c>
    </row>
    <row r="63" spans="1:28" x14ac:dyDescent="0.2">
      <c r="A63" t="str">
        <f t="shared" si="17"/>
        <v>Dxvoice</v>
      </c>
      <c r="B63" s="1">
        <v>44593</v>
      </c>
      <c r="C63" s="4">
        <f>SUMIFS('Contributor Payouts'!O:O,'Contributor Payouts'!$D:$D,"&gt;="&amp;'Squad-contributors'!$B63,'Contributor Payouts'!$D:$D,"&lt;"&amp;'Squad-contributors'!$B64,'Contributor Payouts'!E:E,'Squad-contributors'!$B$50)</f>
        <v>14300</v>
      </c>
      <c r="D63" s="4">
        <f>SUMIFS('Contributor Payouts'!P:P,'Contributor Payouts'!$D:$D,"&gt;="&amp;'Squad-contributors'!$B63,'Contributor Payouts'!$D:$D,"&lt;"&amp;'Squad-contributors'!$B64,'Contributor Payouts'!F:F,'Squad-contributors'!$B$50)</f>
        <v>4895</v>
      </c>
      <c r="E63" s="4">
        <f>SUMIFS('Contributor Payouts'!Q:Q,'Contributor Payouts'!$D:$D,"&gt;="&amp;'Squad-contributors'!$B63,'Contributor Payouts'!$D:$D,"&lt;"&amp;'Squad-contributors'!$B64,'Contributor Payouts'!G:G,'Squad-contributors'!$B$50)</f>
        <v>810</v>
      </c>
      <c r="F63" s="4">
        <f>SUMIFS('Contributor Payouts'!R:R,'Contributor Payouts'!$D:$D,"&gt;="&amp;'Squad-contributors'!$B63,'Contributor Payouts'!$D:$D,"&lt;"&amp;'Squad-contributors'!$B64,'Contributor Payouts'!H:H,'Squad-contributors'!$B$50)</f>
        <v>0</v>
      </c>
      <c r="G63" s="4">
        <f>SUMIFS('Contributor Payouts'!S:S,'Contributor Payouts'!$D:$D,"&gt;="&amp;'Squad-contributors'!$B63,'Contributor Payouts'!$D:$D,"&lt;"&amp;'Squad-contributors'!$B64,'Contributor Payouts'!I:I,'Squad-contributors'!$B$50)</f>
        <v>0</v>
      </c>
      <c r="H63" s="4">
        <f t="shared" si="18"/>
        <v>20005</v>
      </c>
      <c r="J63" t="str">
        <f t="shared" si="19"/>
        <v>Dxvoice</v>
      </c>
      <c r="K63" s="1">
        <v>44593</v>
      </c>
      <c r="L63" s="26">
        <f t="shared" si="15"/>
        <v>34741</v>
      </c>
      <c r="M63" s="26">
        <f t="shared" si="20"/>
        <v>20005</v>
      </c>
      <c r="N63">
        <f>+SUMIFS('Other expenses'!$I:$I,'Other expenses'!$C:$C,"&gt;="&amp;'Squad-contributors'!$K63,'Other expenses'!$C:$C,"&lt;"&amp;'Squad-contributors'!$K64,'Other expenses'!$F:$F,'Squad-contributors'!$J63,'Other expenses'!$G:$G,'Squad-contributors'!N$50)</f>
        <v>0</v>
      </c>
      <c r="O63">
        <f>+SUMIFS('Other expenses'!$I:$I,'Other expenses'!$C:$C,"&gt;="&amp;'Squad-contributors'!$K63,'Other expenses'!$C:$C,"&lt;"&amp;'Squad-contributors'!$K64,'Other expenses'!$F:$F,'Squad-contributors'!$J63,'Other expenses'!$G:$G,'Squad-contributors'!O$50)</f>
        <v>0</v>
      </c>
      <c r="P63">
        <f>+SUMIFS('Other expenses'!$I:$I,'Other expenses'!$C:$C,"&gt;="&amp;'Squad-contributors'!$K63,'Other expenses'!$C:$C,"&lt;"&amp;'Squad-contributors'!$K64,'Other expenses'!$F:$F,'Squad-contributors'!$J63,'Other expenses'!$G:$G,'Squad-contributors'!P$50)</f>
        <v>0</v>
      </c>
      <c r="Q63">
        <f>+SUMIFS('Other expenses'!$I:$I,'Other expenses'!$C:$C,"&gt;="&amp;'Squad-contributors'!$K63,'Other expenses'!$C:$C,"&lt;"&amp;'Squad-contributors'!$K64,'Other expenses'!$F:$F,'Squad-contributors'!$J63,'Other expenses'!$G:$G,'Squad-contributors'!Q$50)</f>
        <v>0</v>
      </c>
      <c r="R63">
        <f>+SUMIFS('Other expenses'!$I:$I,'Other expenses'!$C:$C,"&gt;="&amp;'Squad-contributors'!$K63,'Other expenses'!$C:$C,"&lt;"&amp;'Squad-contributors'!$K64,'Other expenses'!$F:$F,'Squad-contributors'!$J63,'Other expenses'!$G:$G,'Squad-contributors'!R$50)</f>
        <v>0</v>
      </c>
      <c r="S63">
        <f>+SUMIFS('Other expenses'!$I:$I,'Other expenses'!$C:$C,"&gt;="&amp;'Squad-contributors'!$K63,'Other expenses'!$C:$C,"&lt;"&amp;'Squad-contributors'!$K64,'Other expenses'!$F:$F,'Squad-contributors'!$J63,'Other expenses'!$G:$G,'Squad-contributors'!S$50)</f>
        <v>0</v>
      </c>
      <c r="T63">
        <f>+SUMIFS('Other expenses'!$I:$I,'Other expenses'!$C:$C,"&gt;="&amp;'Squad-contributors'!$K63,'Other expenses'!$C:$C,"&lt;"&amp;'Squad-contributors'!$K64,'Other expenses'!$F:$F,'Squad-contributors'!$J63,'Other expenses'!$G:$G,'Squad-contributors'!T$50)</f>
        <v>0</v>
      </c>
      <c r="U63">
        <f>+SUMIFS('Other expenses'!$I:$I,'Other expenses'!$C:$C,"&gt;="&amp;'Squad-contributors'!$K63,'Other expenses'!$C:$C,"&lt;"&amp;'Squad-contributors'!$K64,'Other expenses'!$F:$F,'Squad-contributors'!$J63,'Other expenses'!$G:$G,'Squad-contributors'!U$50)</f>
        <v>0</v>
      </c>
      <c r="V63">
        <f>+SUMIFS('Other expenses'!$I:$I,'Other expenses'!$C:$C,"&gt;="&amp;'Squad-contributors'!$K63,'Other expenses'!$C:$C,"&lt;"&amp;'Squad-contributors'!$K64,'Other expenses'!$F:$F,'Squad-contributors'!$J63,'Other expenses'!$G:$G,'Squad-contributors'!V$50)</f>
        <v>11655</v>
      </c>
      <c r="W63">
        <f>+SUMIFS('Other expenses'!$I:$I,'Other expenses'!$C:$C,"&gt;="&amp;'Squad-contributors'!$K63,'Other expenses'!$C:$C,"&lt;"&amp;'Squad-contributors'!$K64,'Other expenses'!$F:$F,'Squad-contributors'!$J63,'Other expenses'!$G:$G,'Squad-contributors'!W$50)</f>
        <v>81</v>
      </c>
      <c r="X63">
        <f>+SUMIFS('Other expenses'!$I:$I,'Other expenses'!$C:$C,"&gt;="&amp;'Squad-contributors'!$K63,'Other expenses'!$C:$C,"&lt;"&amp;'Squad-contributors'!$K64,'Other expenses'!$F:$F,'Squad-contributors'!$J63,'Other expenses'!$G:$G,'Squad-contributors'!X$50)</f>
        <v>3000</v>
      </c>
      <c r="Y63" s="26">
        <f t="shared" si="16"/>
        <v>34741</v>
      </c>
      <c r="Z63" t="s">
        <v>1044</v>
      </c>
      <c r="AA63" s="26">
        <f>+AVERAGE(X$58:X$66)</f>
        <v>15000</v>
      </c>
      <c r="AB63" s="3">
        <f t="shared" si="21"/>
        <v>0.32025069699005859</v>
      </c>
    </row>
    <row r="64" spans="1:28" x14ac:dyDescent="0.2">
      <c r="A64" t="str">
        <f t="shared" si="17"/>
        <v>Dxvoice</v>
      </c>
      <c r="B64" s="1">
        <v>44621</v>
      </c>
      <c r="C64" s="4">
        <f>SUMIFS('Contributor Payouts'!O:O,'Contributor Payouts'!$D:$D,"&gt;="&amp;'Squad-contributors'!$B64,'Contributor Payouts'!$D:$D,"&lt;"&amp;'Squad-contributors'!$B65,'Contributor Payouts'!E:E,'Squad-contributors'!$B$50)</f>
        <v>14300</v>
      </c>
      <c r="D64" s="4">
        <f>SUMIFS('Contributor Payouts'!P:P,'Contributor Payouts'!$D:$D,"&gt;="&amp;'Squad-contributors'!$B64,'Contributor Payouts'!$D:$D,"&lt;"&amp;'Squad-contributors'!$B65,'Contributor Payouts'!F:F,'Squad-contributors'!$B$50)</f>
        <v>4570</v>
      </c>
      <c r="E64" s="4">
        <f>SUMIFS('Contributor Payouts'!Q:Q,'Contributor Payouts'!$D:$D,"&gt;="&amp;'Squad-contributors'!$B64,'Contributor Payouts'!$D:$D,"&lt;"&amp;'Squad-contributors'!$B65,'Contributor Payouts'!G:G,'Squad-contributors'!$B$50)</f>
        <v>720</v>
      </c>
      <c r="F64" s="4">
        <f>SUMIFS('Contributor Payouts'!R:R,'Contributor Payouts'!$D:$D,"&gt;="&amp;'Squad-contributors'!$B64,'Contributor Payouts'!$D:$D,"&lt;"&amp;'Squad-contributors'!$B65,'Contributor Payouts'!H:H,'Squad-contributors'!$B$50)</f>
        <v>0</v>
      </c>
      <c r="G64" s="4">
        <f>SUMIFS('Contributor Payouts'!S:S,'Contributor Payouts'!$D:$D,"&gt;="&amp;'Squad-contributors'!$B64,'Contributor Payouts'!$D:$D,"&lt;"&amp;'Squad-contributors'!$B65,'Contributor Payouts'!I:I,'Squad-contributors'!$B$50)</f>
        <v>0</v>
      </c>
      <c r="H64" s="4">
        <f t="shared" si="18"/>
        <v>19590</v>
      </c>
      <c r="J64" t="str">
        <f t="shared" si="19"/>
        <v>Dxvoice</v>
      </c>
      <c r="K64" s="1">
        <v>44621</v>
      </c>
      <c r="L64" s="26">
        <f t="shared" si="15"/>
        <v>50353</v>
      </c>
      <c r="M64" s="26">
        <f t="shared" si="20"/>
        <v>19590</v>
      </c>
      <c r="N64">
        <f>+SUMIFS('Other expenses'!$I:$I,'Other expenses'!$C:$C,"&gt;="&amp;'Squad-contributors'!$K64,'Other expenses'!$C:$C,"&lt;"&amp;'Squad-contributors'!$K65,'Other expenses'!$F:$F,'Squad-contributors'!$J64,'Other expenses'!$G:$G,'Squad-contributors'!N$50)</f>
        <v>0</v>
      </c>
      <c r="O64">
        <f>+SUMIFS('Other expenses'!$I:$I,'Other expenses'!$C:$C,"&gt;="&amp;'Squad-contributors'!$K64,'Other expenses'!$C:$C,"&lt;"&amp;'Squad-contributors'!$K65,'Other expenses'!$F:$F,'Squad-contributors'!$J64,'Other expenses'!$G:$G,'Squad-contributors'!O$50)</f>
        <v>200</v>
      </c>
      <c r="P64">
        <f>+SUMIFS('Other expenses'!$I:$I,'Other expenses'!$C:$C,"&gt;="&amp;'Squad-contributors'!$K64,'Other expenses'!$C:$C,"&lt;"&amp;'Squad-contributors'!$K65,'Other expenses'!$F:$F,'Squad-contributors'!$J64,'Other expenses'!$G:$G,'Squad-contributors'!P$50)</f>
        <v>0</v>
      </c>
      <c r="Q64">
        <f>+SUMIFS('Other expenses'!$I:$I,'Other expenses'!$C:$C,"&gt;="&amp;'Squad-contributors'!$K64,'Other expenses'!$C:$C,"&lt;"&amp;'Squad-contributors'!$K65,'Other expenses'!$F:$F,'Squad-contributors'!$J64,'Other expenses'!$G:$G,'Squad-contributors'!Q$50)</f>
        <v>0</v>
      </c>
      <c r="R64">
        <f>+SUMIFS('Other expenses'!$I:$I,'Other expenses'!$C:$C,"&gt;="&amp;'Squad-contributors'!$K64,'Other expenses'!$C:$C,"&lt;"&amp;'Squad-contributors'!$K65,'Other expenses'!$F:$F,'Squad-contributors'!$J64,'Other expenses'!$G:$G,'Squad-contributors'!R$50)</f>
        <v>2316</v>
      </c>
      <c r="S64">
        <f>+SUMIFS('Other expenses'!$I:$I,'Other expenses'!$C:$C,"&gt;="&amp;'Squad-contributors'!$K64,'Other expenses'!$C:$C,"&lt;"&amp;'Squad-contributors'!$K65,'Other expenses'!$F:$F,'Squad-contributors'!$J64,'Other expenses'!$G:$G,'Squad-contributors'!S$50)</f>
        <v>0</v>
      </c>
      <c r="T64">
        <f>+SUMIFS('Other expenses'!$I:$I,'Other expenses'!$C:$C,"&gt;="&amp;'Squad-contributors'!$K64,'Other expenses'!$C:$C,"&lt;"&amp;'Squad-contributors'!$K65,'Other expenses'!$F:$F,'Squad-contributors'!$J64,'Other expenses'!$G:$G,'Squad-contributors'!T$50)</f>
        <v>0</v>
      </c>
      <c r="U64">
        <f>+SUMIFS('Other expenses'!$I:$I,'Other expenses'!$C:$C,"&gt;="&amp;'Squad-contributors'!$K64,'Other expenses'!$C:$C,"&lt;"&amp;'Squad-contributors'!$K65,'Other expenses'!$F:$F,'Squad-contributors'!$J64,'Other expenses'!$G:$G,'Squad-contributors'!U$50)</f>
        <v>0</v>
      </c>
      <c r="V64">
        <f>+SUMIFS('Other expenses'!$I:$I,'Other expenses'!$C:$C,"&gt;="&amp;'Squad-contributors'!$K64,'Other expenses'!$C:$C,"&lt;"&amp;'Squad-contributors'!$K65,'Other expenses'!$F:$F,'Squad-contributors'!$J64,'Other expenses'!$G:$G,'Squad-contributors'!V$50)</f>
        <v>16166</v>
      </c>
      <c r="W64">
        <f>+SUMIFS('Other expenses'!$I:$I,'Other expenses'!$C:$C,"&gt;="&amp;'Squad-contributors'!$K64,'Other expenses'!$C:$C,"&lt;"&amp;'Squad-contributors'!$K65,'Other expenses'!$F:$F,'Squad-contributors'!$J64,'Other expenses'!$G:$G,'Squad-contributors'!W$50)</f>
        <v>81</v>
      </c>
      <c r="X64">
        <f>+SUMIFS('Other expenses'!$I:$I,'Other expenses'!$C:$C,"&gt;="&amp;'Squad-contributors'!$K64,'Other expenses'!$C:$C,"&lt;"&amp;'Squad-contributors'!$K65,'Other expenses'!$F:$F,'Squad-contributors'!$J64,'Other expenses'!$G:$G,'Squad-contributors'!X$50)</f>
        <v>12000</v>
      </c>
      <c r="Y64" s="26">
        <f t="shared" si="16"/>
        <v>50353</v>
      </c>
      <c r="AA64" s="26"/>
    </row>
    <row r="65" spans="1:25" x14ac:dyDescent="0.2">
      <c r="A65" t="str">
        <f t="shared" si="17"/>
        <v>Dxvoice</v>
      </c>
      <c r="B65" s="1">
        <v>44652</v>
      </c>
      <c r="C65" s="4">
        <f>SUMIFS('Contributor Payouts'!O:O,'Contributor Payouts'!$D:$D,"&gt;="&amp;'Squad-contributors'!$B65,'Contributor Payouts'!$D:$D,"&lt;"&amp;'Squad-contributors'!$B66,'Contributor Payouts'!E:E,'Squad-contributors'!$B$50)</f>
        <v>21188</v>
      </c>
      <c r="D65" s="4">
        <f>SUMIFS('Contributor Payouts'!P:P,'Contributor Payouts'!$D:$D,"&gt;="&amp;'Squad-contributors'!$B65,'Contributor Payouts'!$D:$D,"&lt;"&amp;'Squad-contributors'!$B66,'Contributor Payouts'!F:F,'Squad-contributors'!$B$50)</f>
        <v>6170</v>
      </c>
      <c r="E65" s="4">
        <f>SUMIFS('Contributor Payouts'!Q:Q,'Contributor Payouts'!$D:$D,"&gt;="&amp;'Squad-contributors'!$B65,'Contributor Payouts'!$D:$D,"&lt;"&amp;'Squad-contributors'!$B66,'Contributor Payouts'!G:G,'Squad-contributors'!$B$50)</f>
        <v>810</v>
      </c>
      <c r="F65" s="4">
        <f>SUMIFS('Contributor Payouts'!R:R,'Contributor Payouts'!$D:$D,"&gt;="&amp;'Squad-contributors'!$B65,'Contributor Payouts'!$D:$D,"&lt;"&amp;'Squad-contributors'!$B66,'Contributor Payouts'!H:H,'Squad-contributors'!$B$50)</f>
        <v>0</v>
      </c>
      <c r="G65" s="4">
        <f>SUMIFS('Contributor Payouts'!S:S,'Contributor Payouts'!$D:$D,"&gt;="&amp;'Squad-contributors'!$B65,'Contributor Payouts'!$D:$D,"&lt;"&amp;'Squad-contributors'!$B66,'Contributor Payouts'!I:I,'Squad-contributors'!$B$50)</f>
        <v>0</v>
      </c>
      <c r="H65" s="4">
        <f t="shared" si="18"/>
        <v>28168</v>
      </c>
      <c r="J65" t="str">
        <f t="shared" si="19"/>
        <v>Dxvoice</v>
      </c>
      <c r="K65" s="1">
        <v>44652</v>
      </c>
      <c r="L65" s="26">
        <f t="shared" si="15"/>
        <v>28649</v>
      </c>
      <c r="M65" s="26">
        <f t="shared" si="20"/>
        <v>28168</v>
      </c>
      <c r="N65">
        <f>+SUMIFS('Other expenses'!$I:$I,'Other expenses'!$C:$C,"&gt;="&amp;'Squad-contributors'!$K65,'Other expenses'!$C:$C,"&lt;"&amp;'Squad-contributors'!$K66,'Other expenses'!$F:$F,'Squad-contributors'!$J65,'Other expenses'!$G:$G,'Squad-contributors'!N$50)</f>
        <v>0</v>
      </c>
      <c r="O65">
        <f>+SUMIFS('Other expenses'!$I:$I,'Other expenses'!$C:$C,"&gt;="&amp;'Squad-contributors'!$K65,'Other expenses'!$C:$C,"&lt;"&amp;'Squad-contributors'!$K66,'Other expenses'!$F:$F,'Squad-contributors'!$J65,'Other expenses'!$G:$G,'Squad-contributors'!O$50)</f>
        <v>0</v>
      </c>
      <c r="P65">
        <f>+SUMIFS('Other expenses'!$I:$I,'Other expenses'!$C:$C,"&gt;="&amp;'Squad-contributors'!$K65,'Other expenses'!$C:$C,"&lt;"&amp;'Squad-contributors'!$K66,'Other expenses'!$F:$F,'Squad-contributors'!$J65,'Other expenses'!$G:$G,'Squad-contributors'!P$50)</f>
        <v>0</v>
      </c>
      <c r="Q65">
        <f>+SUMIFS('Other expenses'!$I:$I,'Other expenses'!$C:$C,"&gt;="&amp;'Squad-contributors'!$K65,'Other expenses'!$C:$C,"&lt;"&amp;'Squad-contributors'!$K66,'Other expenses'!$F:$F,'Squad-contributors'!$J65,'Other expenses'!$G:$G,'Squad-contributors'!Q$50)</f>
        <v>0</v>
      </c>
      <c r="R65">
        <f>+SUMIFS('Other expenses'!$I:$I,'Other expenses'!$C:$C,"&gt;="&amp;'Squad-contributors'!$K65,'Other expenses'!$C:$C,"&lt;"&amp;'Squad-contributors'!$K66,'Other expenses'!$F:$F,'Squad-contributors'!$J65,'Other expenses'!$G:$G,'Squad-contributors'!R$50)</f>
        <v>400</v>
      </c>
      <c r="S65">
        <f>+SUMIFS('Other expenses'!$I:$I,'Other expenses'!$C:$C,"&gt;="&amp;'Squad-contributors'!$K65,'Other expenses'!$C:$C,"&lt;"&amp;'Squad-contributors'!$K66,'Other expenses'!$F:$F,'Squad-contributors'!$J65,'Other expenses'!$G:$G,'Squad-contributors'!S$50)</f>
        <v>0</v>
      </c>
      <c r="T65">
        <f>+SUMIFS('Other expenses'!$I:$I,'Other expenses'!$C:$C,"&gt;="&amp;'Squad-contributors'!$K65,'Other expenses'!$C:$C,"&lt;"&amp;'Squad-contributors'!$K66,'Other expenses'!$F:$F,'Squad-contributors'!$J65,'Other expenses'!$G:$G,'Squad-contributors'!T$50)</f>
        <v>0</v>
      </c>
      <c r="U65">
        <f>+SUMIFS('Other expenses'!$I:$I,'Other expenses'!$C:$C,"&gt;="&amp;'Squad-contributors'!$K65,'Other expenses'!$C:$C,"&lt;"&amp;'Squad-contributors'!$K66,'Other expenses'!$F:$F,'Squad-contributors'!$J65,'Other expenses'!$G:$G,'Squad-contributors'!U$50)</f>
        <v>0</v>
      </c>
      <c r="V65">
        <f>+SUMIFS('Other expenses'!$I:$I,'Other expenses'!$C:$C,"&gt;="&amp;'Squad-contributors'!$K65,'Other expenses'!$C:$C,"&lt;"&amp;'Squad-contributors'!$K66,'Other expenses'!$F:$F,'Squad-contributors'!$J65,'Other expenses'!$G:$G,'Squad-contributors'!V$50)</f>
        <v>0</v>
      </c>
      <c r="W65">
        <f>+SUMIFS('Other expenses'!$I:$I,'Other expenses'!$C:$C,"&gt;="&amp;'Squad-contributors'!$K65,'Other expenses'!$C:$C,"&lt;"&amp;'Squad-contributors'!$K66,'Other expenses'!$F:$F,'Squad-contributors'!$J65,'Other expenses'!$G:$G,'Squad-contributors'!W$50)</f>
        <v>81</v>
      </c>
      <c r="X65">
        <f>+SUMIFS('Other expenses'!$I:$I,'Other expenses'!$C:$C,"&gt;="&amp;'Squad-contributors'!$K65,'Other expenses'!$C:$C,"&lt;"&amp;'Squad-contributors'!$K66,'Other expenses'!$F:$F,'Squad-contributors'!$J65,'Other expenses'!$G:$G,'Squad-contributors'!X$50)</f>
        <v>0</v>
      </c>
      <c r="Y65" s="26">
        <f t="shared" si="16"/>
        <v>28649</v>
      </c>
    </row>
    <row r="66" spans="1:25" x14ac:dyDescent="0.2">
      <c r="A66" t="str">
        <f t="shared" si="17"/>
        <v>Dxvoice</v>
      </c>
      <c r="B66" s="1">
        <v>44682</v>
      </c>
      <c r="C66" s="4">
        <f>SUMIFS('Contributor Payouts'!O:O,'Contributor Payouts'!$D:$D,"&gt;="&amp;'Squad-contributors'!$B66,'Contributor Payouts'!$D:$D,"&lt;"&amp;'Squad-contributors'!$B67,'Contributor Payouts'!E:E,'Squad-contributors'!$B$50)</f>
        <v>17300</v>
      </c>
      <c r="D66" s="4">
        <f>SUMIFS('Contributor Payouts'!P:P,'Contributor Payouts'!$D:$D,"&gt;="&amp;'Squad-contributors'!$B66,'Contributor Payouts'!$D:$D,"&lt;"&amp;'Squad-contributors'!$B67,'Contributor Payouts'!F:F,'Squad-contributors'!$B$50)</f>
        <v>1600</v>
      </c>
      <c r="E66" s="4">
        <f>SUMIFS('Contributor Payouts'!Q:Q,'Contributor Payouts'!$D:$D,"&gt;="&amp;'Squad-contributors'!$B66,'Contributor Payouts'!$D:$D,"&lt;"&amp;'Squad-contributors'!$B67,'Contributor Payouts'!G:G,'Squad-contributors'!$B$50)</f>
        <v>810</v>
      </c>
      <c r="F66" s="4">
        <f>SUMIFS('Contributor Payouts'!R:R,'Contributor Payouts'!$D:$D,"&gt;="&amp;'Squad-contributors'!$B66,'Contributor Payouts'!$D:$D,"&lt;"&amp;'Squad-contributors'!$B67,'Contributor Payouts'!H:H,'Squad-contributors'!$B$50)</f>
        <v>0</v>
      </c>
      <c r="G66" s="4">
        <f>SUMIFS('Contributor Payouts'!S:S,'Contributor Payouts'!$D:$D,"&gt;="&amp;'Squad-contributors'!$B66,'Contributor Payouts'!$D:$D,"&lt;"&amp;'Squad-contributors'!$B67,'Contributor Payouts'!I:I,'Squad-contributors'!$B$50)</f>
        <v>0</v>
      </c>
      <c r="H66" s="4">
        <f t="shared" si="18"/>
        <v>19710</v>
      </c>
      <c r="J66" t="str">
        <f t="shared" si="19"/>
        <v>Dxvoice</v>
      </c>
      <c r="K66" s="1">
        <v>44682</v>
      </c>
      <c r="L66" s="26">
        <f t="shared" si="15"/>
        <v>26546</v>
      </c>
      <c r="M66" s="26">
        <f t="shared" si="20"/>
        <v>19710</v>
      </c>
      <c r="N66">
        <f>+SUMIFS('Other expenses'!$I:$I,'Other expenses'!$C:$C,"&gt;="&amp;'Squad-contributors'!$K66,'Other expenses'!$C:$C,"&lt;"&amp;'Squad-contributors'!$K67,'Other expenses'!$F:$F,'Squad-contributors'!$J66,'Other expenses'!$G:$G,'Squad-contributors'!N$50)</f>
        <v>0</v>
      </c>
      <c r="O66">
        <f>+SUMIFS('Other expenses'!$I:$I,'Other expenses'!$C:$C,"&gt;="&amp;'Squad-contributors'!$K66,'Other expenses'!$C:$C,"&lt;"&amp;'Squad-contributors'!$K67,'Other expenses'!$F:$F,'Squad-contributors'!$J66,'Other expenses'!$G:$G,'Squad-contributors'!O$50)</f>
        <v>0</v>
      </c>
      <c r="P66">
        <f>+SUMIFS('Other expenses'!$I:$I,'Other expenses'!$C:$C,"&gt;="&amp;'Squad-contributors'!$K66,'Other expenses'!$C:$C,"&lt;"&amp;'Squad-contributors'!$K67,'Other expenses'!$F:$F,'Squad-contributors'!$J66,'Other expenses'!$G:$G,'Squad-contributors'!P$50)</f>
        <v>0</v>
      </c>
      <c r="Q66">
        <f>+SUMIFS('Other expenses'!$I:$I,'Other expenses'!$C:$C,"&gt;="&amp;'Squad-contributors'!$K66,'Other expenses'!$C:$C,"&lt;"&amp;'Squad-contributors'!$K67,'Other expenses'!$F:$F,'Squad-contributors'!$J66,'Other expenses'!$G:$G,'Squad-contributors'!Q$50)</f>
        <v>0</v>
      </c>
      <c r="R66">
        <f>+SUMIFS('Other expenses'!$I:$I,'Other expenses'!$C:$C,"&gt;="&amp;'Squad-contributors'!$K66,'Other expenses'!$C:$C,"&lt;"&amp;'Squad-contributors'!$K67,'Other expenses'!$F:$F,'Squad-contributors'!$J66,'Other expenses'!$G:$G,'Squad-contributors'!R$50)</f>
        <v>3900</v>
      </c>
      <c r="S66">
        <f>+SUMIFS('Other expenses'!$I:$I,'Other expenses'!$C:$C,"&gt;="&amp;'Squad-contributors'!$K66,'Other expenses'!$C:$C,"&lt;"&amp;'Squad-contributors'!$K67,'Other expenses'!$F:$F,'Squad-contributors'!$J66,'Other expenses'!$G:$G,'Squad-contributors'!S$50)</f>
        <v>0</v>
      </c>
      <c r="T66">
        <f>+SUMIFS('Other expenses'!$I:$I,'Other expenses'!$C:$C,"&gt;="&amp;'Squad-contributors'!$K66,'Other expenses'!$C:$C,"&lt;"&amp;'Squad-contributors'!$K67,'Other expenses'!$F:$F,'Squad-contributors'!$J66,'Other expenses'!$G:$G,'Squad-contributors'!T$50)</f>
        <v>0</v>
      </c>
      <c r="U66">
        <f>+SUMIFS('Other expenses'!$I:$I,'Other expenses'!$C:$C,"&gt;="&amp;'Squad-contributors'!$K66,'Other expenses'!$C:$C,"&lt;"&amp;'Squad-contributors'!$K67,'Other expenses'!$F:$F,'Squad-contributors'!$J66,'Other expenses'!$G:$G,'Squad-contributors'!U$50)</f>
        <v>0</v>
      </c>
      <c r="V66">
        <f>+SUMIFS('Other expenses'!$I:$I,'Other expenses'!$C:$C,"&gt;="&amp;'Squad-contributors'!$K66,'Other expenses'!$C:$C,"&lt;"&amp;'Squad-contributors'!$K67,'Other expenses'!$F:$F,'Squad-contributors'!$J66,'Other expenses'!$G:$G,'Squad-contributors'!V$50)</f>
        <v>1581</v>
      </c>
      <c r="W66">
        <f>+SUMIFS('Other expenses'!$I:$I,'Other expenses'!$C:$C,"&gt;="&amp;'Squad-contributors'!$K66,'Other expenses'!$C:$C,"&lt;"&amp;'Squad-contributors'!$K67,'Other expenses'!$F:$F,'Squad-contributors'!$J66,'Other expenses'!$G:$G,'Squad-contributors'!W$50)</f>
        <v>1355</v>
      </c>
      <c r="X66">
        <f>+SUMIFS('Other expenses'!$I:$I,'Other expenses'!$C:$C,"&gt;="&amp;'Squad-contributors'!$K66,'Other expenses'!$C:$C,"&lt;"&amp;'Squad-contributors'!$K67,'Other expenses'!$F:$F,'Squad-contributors'!$J66,'Other expenses'!$G:$G,'Squad-contributors'!X$50)</f>
        <v>0</v>
      </c>
      <c r="Y66" s="26">
        <f t="shared" si="16"/>
        <v>26546</v>
      </c>
    </row>
    <row r="67" spans="1:25" x14ac:dyDescent="0.2">
      <c r="A67" t="str">
        <f t="shared" si="17"/>
        <v>Dxvoice</v>
      </c>
      <c r="B67" s="1">
        <v>44713</v>
      </c>
      <c r="J67" t="str">
        <f t="shared" si="19"/>
        <v>Dxvoice</v>
      </c>
      <c r="K67" s="1">
        <v>44713</v>
      </c>
      <c r="L67" s="26">
        <f t="shared" si="15"/>
        <v>0</v>
      </c>
      <c r="M67" s="26">
        <f t="shared" si="20"/>
        <v>0</v>
      </c>
    </row>
    <row r="70" spans="1:25" x14ac:dyDescent="0.2">
      <c r="A70" t="s">
        <v>1345</v>
      </c>
      <c r="B70" t="s">
        <v>1470</v>
      </c>
      <c r="C70" s="2" t="s">
        <v>4</v>
      </c>
      <c r="D70" s="2" t="s">
        <v>5</v>
      </c>
      <c r="E70" s="2" t="s">
        <v>6</v>
      </c>
      <c r="F70" s="2" t="s">
        <v>7</v>
      </c>
      <c r="G70" s="2" t="s">
        <v>8</v>
      </c>
      <c r="H70" s="2" t="s">
        <v>1435</v>
      </c>
      <c r="J70" t="s">
        <v>1345</v>
      </c>
      <c r="K70" t="str">
        <f>+B70</f>
        <v>DXbiz</v>
      </c>
      <c r="L70" t="s">
        <v>1473</v>
      </c>
      <c r="M70" t="s">
        <v>1456</v>
      </c>
      <c r="N70" s="30" t="s">
        <v>883</v>
      </c>
      <c r="O70" s="30" t="s">
        <v>1414</v>
      </c>
      <c r="P70" s="30" t="s">
        <v>901</v>
      </c>
      <c r="Q70" s="30" t="s">
        <v>1035</v>
      </c>
      <c r="R70" s="30" t="s">
        <v>1003</v>
      </c>
      <c r="S70" s="30" t="s">
        <v>896</v>
      </c>
      <c r="T70" s="30" t="s">
        <v>968</v>
      </c>
      <c r="U70" s="30" t="s">
        <v>932</v>
      </c>
      <c r="V70" s="30" t="s">
        <v>1067</v>
      </c>
      <c r="W70" s="30" t="s">
        <v>874</v>
      </c>
      <c r="X70" s="30" t="s">
        <v>1044</v>
      </c>
    </row>
    <row r="71" spans="1:25" x14ac:dyDescent="0.2">
      <c r="A71" t="str">
        <f>+B$70</f>
        <v>DXbiz</v>
      </c>
      <c r="B71" s="1">
        <v>44228</v>
      </c>
      <c r="C71" s="4">
        <f>SUMIFS('Contributor Payouts'!O:O,'Contributor Payouts'!$D:$D,"&gt;="&amp;'Squad-contributors'!$B71,'Contributor Payouts'!$D:$D,"&lt;"&amp;'Squad-contributors'!$B72,'Contributor Payouts'!E:E,'Squad-contributors'!$B$70)</f>
        <v>4800</v>
      </c>
      <c r="D71" s="4">
        <f>SUMIFS('Contributor Payouts'!P:P,'Contributor Payouts'!$D:$D,"&gt;="&amp;'Squad-contributors'!$B71,'Contributor Payouts'!$D:$D,"&lt;"&amp;'Squad-contributors'!$B72,'Contributor Payouts'!F:F,'Squad-contributors'!$B$70)</f>
        <v>0</v>
      </c>
      <c r="E71" s="4">
        <f>SUMIFS('Contributor Payouts'!Q:Q,'Contributor Payouts'!$D:$D,"&gt;="&amp;'Squad-contributors'!$B71,'Contributor Payouts'!$D:$D,"&lt;"&amp;'Squad-contributors'!$B72,'Contributor Payouts'!G:G,'Squad-contributors'!$B$70)</f>
        <v>700</v>
      </c>
      <c r="F71" s="4">
        <f>SUMIFS('Contributor Payouts'!R:R,'Contributor Payouts'!$D:$D,"&gt;="&amp;'Squad-contributors'!$B71,'Contributor Payouts'!$D:$D,"&lt;"&amp;'Squad-contributors'!$B72,'Contributor Payouts'!H:H,'Squad-contributors'!$B$70)</f>
        <v>0</v>
      </c>
      <c r="G71" s="4">
        <f>SUMIFS('Contributor Payouts'!S:S,'Contributor Payouts'!$D:$D,"&gt;="&amp;'Squad-contributors'!$B71,'Contributor Payouts'!$D:$D,"&lt;"&amp;'Squad-contributors'!$B72,'Contributor Payouts'!I:I,'Squad-contributors'!$B$70)</f>
        <v>0</v>
      </c>
      <c r="H71" s="4">
        <f>SUM(C71:G71)</f>
        <v>5500</v>
      </c>
      <c r="J71" t="str">
        <f>+A71</f>
        <v>DXbiz</v>
      </c>
      <c r="K71" s="1">
        <v>44228</v>
      </c>
      <c r="L71" s="26">
        <f t="shared" ref="L71:L87" si="22">+SUM(M71:X71)</f>
        <v>5500</v>
      </c>
      <c r="M71" s="26">
        <f>+H71</f>
        <v>5500</v>
      </c>
      <c r="N71">
        <f>+SUMIFS('Other expenses'!$I:$I,'Other expenses'!$C:$C,"&gt;="&amp;'Squad-contributors'!$K71,'Other expenses'!$C:$C,"&lt;"&amp;'Squad-contributors'!$K72,'Other expenses'!$F:$F,'Squad-contributors'!$J71,'Other expenses'!$G:$G,'Squad-contributors'!N$70)</f>
        <v>0</v>
      </c>
      <c r="O71">
        <f>+SUMIFS('Other expenses'!$I:$I,'Other expenses'!$C:$C,"&gt;="&amp;'Squad-contributors'!$K71,'Other expenses'!$C:$C,"&lt;"&amp;'Squad-contributors'!$K72,'Other expenses'!$F:$F,'Squad-contributors'!$J71,'Other expenses'!$G:$G,'Squad-contributors'!O$70)</f>
        <v>0</v>
      </c>
      <c r="P71">
        <f>+SUMIFS('Other expenses'!$I:$I,'Other expenses'!$C:$C,"&gt;="&amp;'Squad-contributors'!$K71,'Other expenses'!$C:$C,"&lt;"&amp;'Squad-contributors'!$K72,'Other expenses'!$F:$F,'Squad-contributors'!$J71,'Other expenses'!$G:$G,'Squad-contributors'!P$70)</f>
        <v>0</v>
      </c>
      <c r="Q71">
        <f>+SUMIFS('Other expenses'!$I:$I,'Other expenses'!$C:$C,"&gt;="&amp;'Squad-contributors'!$K71,'Other expenses'!$C:$C,"&lt;"&amp;'Squad-contributors'!$K72,'Other expenses'!$F:$F,'Squad-contributors'!$J71,'Other expenses'!$G:$G,'Squad-contributors'!Q$70)</f>
        <v>0</v>
      </c>
      <c r="R71">
        <f>+SUMIFS('Other expenses'!$I:$I,'Other expenses'!$C:$C,"&gt;="&amp;'Squad-contributors'!$K71,'Other expenses'!$C:$C,"&lt;"&amp;'Squad-contributors'!$K72,'Other expenses'!$F:$F,'Squad-contributors'!$J71,'Other expenses'!$G:$G,'Squad-contributors'!R$70)</f>
        <v>0</v>
      </c>
      <c r="S71">
        <f>+SUMIFS('Other expenses'!$I:$I,'Other expenses'!$C:$C,"&gt;="&amp;'Squad-contributors'!$K71,'Other expenses'!$C:$C,"&lt;"&amp;'Squad-contributors'!$K72,'Other expenses'!$F:$F,'Squad-contributors'!$J71,'Other expenses'!$G:$G,'Squad-contributors'!S$70)</f>
        <v>0</v>
      </c>
      <c r="T71">
        <f>+SUMIFS('Other expenses'!$I:$I,'Other expenses'!$C:$C,"&gt;="&amp;'Squad-contributors'!$K71,'Other expenses'!$C:$C,"&lt;"&amp;'Squad-contributors'!$K72,'Other expenses'!$F:$F,'Squad-contributors'!$J71,'Other expenses'!$G:$G,'Squad-contributors'!T$70)</f>
        <v>0</v>
      </c>
      <c r="U71">
        <f>+SUMIFS('Other expenses'!$I:$I,'Other expenses'!$C:$C,"&gt;="&amp;'Squad-contributors'!$K71,'Other expenses'!$C:$C,"&lt;"&amp;'Squad-contributors'!$K72,'Other expenses'!$F:$F,'Squad-contributors'!$J71,'Other expenses'!$G:$G,'Squad-contributors'!U$70)</f>
        <v>0</v>
      </c>
      <c r="V71">
        <f>+SUMIFS('Other expenses'!$I:$I,'Other expenses'!$C:$C,"&gt;="&amp;'Squad-contributors'!$K71,'Other expenses'!$C:$C,"&lt;"&amp;'Squad-contributors'!$K72,'Other expenses'!$F:$F,'Squad-contributors'!$J71,'Other expenses'!$G:$G,'Squad-contributors'!V$70)</f>
        <v>0</v>
      </c>
      <c r="W71">
        <f>+SUMIFS('Other expenses'!$I:$I,'Other expenses'!$C:$C,"&gt;="&amp;'Squad-contributors'!$K71,'Other expenses'!$C:$C,"&lt;"&amp;'Squad-contributors'!$K72,'Other expenses'!$F:$F,'Squad-contributors'!$J71,'Other expenses'!$G:$G,'Squad-contributors'!W$70)</f>
        <v>0</v>
      </c>
      <c r="X71">
        <f>+SUMIFS('Other expenses'!$I:$I,'Other expenses'!$C:$C,"&gt;="&amp;'Squad-contributors'!$K71,'Other expenses'!$C:$C,"&lt;"&amp;'Squad-contributors'!$K72,'Other expenses'!$F:$F,'Squad-contributors'!$J71,'Other expenses'!$G:$G,'Squad-contributors'!X$70)</f>
        <v>0</v>
      </c>
      <c r="Y71" s="26">
        <f t="shared" ref="Y71:Y86" si="23">SUM(M71:X71)</f>
        <v>5500</v>
      </c>
    </row>
    <row r="72" spans="1:25" x14ac:dyDescent="0.2">
      <c r="A72" t="str">
        <f t="shared" ref="A72:A87" si="24">+B$70</f>
        <v>DXbiz</v>
      </c>
      <c r="B72" s="1">
        <v>44256</v>
      </c>
      <c r="C72" s="4">
        <f>SUMIFS('Contributor Payouts'!O:O,'Contributor Payouts'!$D:$D,"&gt;="&amp;'Squad-contributors'!$B72,'Contributor Payouts'!$D:$D,"&lt;"&amp;'Squad-contributors'!$B73,'Contributor Payouts'!E:E,'Squad-contributors'!$B$70)</f>
        <v>5600</v>
      </c>
      <c r="D72" s="4">
        <f>SUMIFS('Contributor Payouts'!P:P,'Contributor Payouts'!$D:$D,"&gt;="&amp;'Squad-contributors'!$B72,'Contributor Payouts'!$D:$D,"&lt;"&amp;'Squad-contributors'!$B73,'Contributor Payouts'!F:F,'Squad-contributors'!$B$70)</f>
        <v>0</v>
      </c>
      <c r="E72" s="4">
        <f>SUMIFS('Contributor Payouts'!Q:Q,'Contributor Payouts'!$D:$D,"&gt;="&amp;'Squad-contributors'!$B72,'Contributor Payouts'!$D:$D,"&lt;"&amp;'Squad-contributors'!$B73,'Contributor Payouts'!G:G,'Squad-contributors'!$B$70)</f>
        <v>700</v>
      </c>
      <c r="F72" s="4">
        <f>SUMIFS('Contributor Payouts'!R:R,'Contributor Payouts'!$D:$D,"&gt;="&amp;'Squad-contributors'!$B72,'Contributor Payouts'!$D:$D,"&lt;"&amp;'Squad-contributors'!$B73,'Contributor Payouts'!H:H,'Squad-contributors'!$B$70)</f>
        <v>0</v>
      </c>
      <c r="G72" s="4">
        <f>SUMIFS('Contributor Payouts'!S:S,'Contributor Payouts'!$D:$D,"&gt;="&amp;'Squad-contributors'!$B72,'Contributor Payouts'!$D:$D,"&lt;"&amp;'Squad-contributors'!$B73,'Contributor Payouts'!I:I,'Squad-contributors'!$B$70)</f>
        <v>0</v>
      </c>
      <c r="H72" s="4">
        <f t="shared" ref="H72:H86" si="25">SUM(C72:G72)</f>
        <v>6300</v>
      </c>
      <c r="J72" t="str">
        <f t="shared" ref="J72:J87" si="26">+A72</f>
        <v>DXbiz</v>
      </c>
      <c r="K72" s="1">
        <v>44256</v>
      </c>
      <c r="L72" s="26">
        <f t="shared" si="22"/>
        <v>6300</v>
      </c>
      <c r="M72" s="26">
        <f t="shared" ref="M72:M87" si="27">+H72</f>
        <v>6300</v>
      </c>
      <c r="N72">
        <f>+SUMIFS('Other expenses'!$I:$I,'Other expenses'!$C:$C,"&gt;="&amp;'Squad-contributors'!$K72,'Other expenses'!$C:$C,"&lt;"&amp;'Squad-contributors'!$K73,'Other expenses'!$F:$F,'Squad-contributors'!$J72,'Other expenses'!$G:$G,'Squad-contributors'!N$70)</f>
        <v>0</v>
      </c>
      <c r="O72">
        <f>+SUMIFS('Other expenses'!$I:$I,'Other expenses'!$C:$C,"&gt;="&amp;'Squad-contributors'!$K72,'Other expenses'!$C:$C,"&lt;"&amp;'Squad-contributors'!$K73,'Other expenses'!$F:$F,'Squad-contributors'!$J72,'Other expenses'!$G:$G,'Squad-contributors'!O$70)</f>
        <v>0</v>
      </c>
      <c r="P72">
        <f>+SUMIFS('Other expenses'!$I:$I,'Other expenses'!$C:$C,"&gt;="&amp;'Squad-contributors'!$K72,'Other expenses'!$C:$C,"&lt;"&amp;'Squad-contributors'!$K73,'Other expenses'!$F:$F,'Squad-contributors'!$J72,'Other expenses'!$G:$G,'Squad-contributors'!P$70)</f>
        <v>0</v>
      </c>
      <c r="Q72">
        <f>+SUMIFS('Other expenses'!$I:$I,'Other expenses'!$C:$C,"&gt;="&amp;'Squad-contributors'!$K72,'Other expenses'!$C:$C,"&lt;"&amp;'Squad-contributors'!$K73,'Other expenses'!$F:$F,'Squad-contributors'!$J72,'Other expenses'!$G:$G,'Squad-contributors'!Q$70)</f>
        <v>0</v>
      </c>
      <c r="R72">
        <f>+SUMIFS('Other expenses'!$I:$I,'Other expenses'!$C:$C,"&gt;="&amp;'Squad-contributors'!$K72,'Other expenses'!$C:$C,"&lt;"&amp;'Squad-contributors'!$K73,'Other expenses'!$F:$F,'Squad-contributors'!$J72,'Other expenses'!$G:$G,'Squad-contributors'!R$70)</f>
        <v>0</v>
      </c>
      <c r="S72">
        <f>+SUMIFS('Other expenses'!$I:$I,'Other expenses'!$C:$C,"&gt;="&amp;'Squad-contributors'!$K72,'Other expenses'!$C:$C,"&lt;"&amp;'Squad-contributors'!$K73,'Other expenses'!$F:$F,'Squad-contributors'!$J72,'Other expenses'!$G:$G,'Squad-contributors'!S$70)</f>
        <v>0</v>
      </c>
      <c r="T72">
        <f>+SUMIFS('Other expenses'!$I:$I,'Other expenses'!$C:$C,"&gt;="&amp;'Squad-contributors'!$K72,'Other expenses'!$C:$C,"&lt;"&amp;'Squad-contributors'!$K73,'Other expenses'!$F:$F,'Squad-contributors'!$J72,'Other expenses'!$G:$G,'Squad-contributors'!T$70)</f>
        <v>0</v>
      </c>
      <c r="U72">
        <f>+SUMIFS('Other expenses'!$I:$I,'Other expenses'!$C:$C,"&gt;="&amp;'Squad-contributors'!$K72,'Other expenses'!$C:$C,"&lt;"&amp;'Squad-contributors'!$K73,'Other expenses'!$F:$F,'Squad-contributors'!$J72,'Other expenses'!$G:$G,'Squad-contributors'!U$70)</f>
        <v>0</v>
      </c>
      <c r="V72">
        <f>+SUMIFS('Other expenses'!$I:$I,'Other expenses'!$C:$C,"&gt;="&amp;'Squad-contributors'!$K72,'Other expenses'!$C:$C,"&lt;"&amp;'Squad-contributors'!$K73,'Other expenses'!$F:$F,'Squad-contributors'!$J72,'Other expenses'!$G:$G,'Squad-contributors'!V$70)</f>
        <v>0</v>
      </c>
      <c r="W72">
        <f>+SUMIFS('Other expenses'!$I:$I,'Other expenses'!$C:$C,"&gt;="&amp;'Squad-contributors'!$K72,'Other expenses'!$C:$C,"&lt;"&amp;'Squad-contributors'!$K73,'Other expenses'!$F:$F,'Squad-contributors'!$J72,'Other expenses'!$G:$G,'Squad-contributors'!W$70)</f>
        <v>0</v>
      </c>
      <c r="X72">
        <f>+SUMIFS('Other expenses'!$I:$I,'Other expenses'!$C:$C,"&gt;="&amp;'Squad-contributors'!$K72,'Other expenses'!$C:$C,"&lt;"&amp;'Squad-contributors'!$K73,'Other expenses'!$F:$F,'Squad-contributors'!$J72,'Other expenses'!$G:$G,'Squad-contributors'!X$70)</f>
        <v>0</v>
      </c>
      <c r="Y72" s="26">
        <f t="shared" si="23"/>
        <v>6300</v>
      </c>
    </row>
    <row r="73" spans="1:25" x14ac:dyDescent="0.2">
      <c r="A73" t="str">
        <f t="shared" si="24"/>
        <v>DXbiz</v>
      </c>
      <c r="B73" s="1">
        <v>44287</v>
      </c>
      <c r="C73" s="4">
        <f>SUMIFS('Contributor Payouts'!O:O,'Contributor Payouts'!$D:$D,"&gt;="&amp;'Squad-contributors'!$B73,'Contributor Payouts'!$D:$D,"&lt;"&amp;'Squad-contributors'!$B74,'Contributor Payouts'!E:E,'Squad-contributors'!$B$70)</f>
        <v>7360</v>
      </c>
      <c r="D73" s="4">
        <f>SUMIFS('Contributor Payouts'!P:P,'Contributor Payouts'!$D:$D,"&gt;="&amp;'Squad-contributors'!$B73,'Contributor Payouts'!$D:$D,"&lt;"&amp;'Squad-contributors'!$B74,'Contributor Payouts'!F:F,'Squad-contributors'!$B$70)</f>
        <v>0</v>
      </c>
      <c r="E73" s="4">
        <f>SUMIFS('Contributor Payouts'!Q:Q,'Contributor Payouts'!$D:$D,"&gt;="&amp;'Squad-contributors'!$B73,'Contributor Payouts'!$D:$D,"&lt;"&amp;'Squad-contributors'!$B74,'Contributor Payouts'!G:G,'Squad-contributors'!$B$70)</f>
        <v>700</v>
      </c>
      <c r="F73" s="4">
        <f>SUMIFS('Contributor Payouts'!R:R,'Contributor Payouts'!$D:$D,"&gt;="&amp;'Squad-contributors'!$B73,'Contributor Payouts'!$D:$D,"&lt;"&amp;'Squad-contributors'!$B74,'Contributor Payouts'!H:H,'Squad-contributors'!$B$70)</f>
        <v>0</v>
      </c>
      <c r="G73" s="4">
        <f>SUMIFS('Contributor Payouts'!S:S,'Contributor Payouts'!$D:$D,"&gt;="&amp;'Squad-contributors'!$B73,'Contributor Payouts'!$D:$D,"&lt;"&amp;'Squad-contributors'!$B74,'Contributor Payouts'!I:I,'Squad-contributors'!$B$70)</f>
        <v>0</v>
      </c>
      <c r="H73" s="4">
        <f t="shared" si="25"/>
        <v>8060</v>
      </c>
      <c r="J73" t="str">
        <f t="shared" si="26"/>
        <v>DXbiz</v>
      </c>
      <c r="K73" s="1">
        <v>44287</v>
      </c>
      <c r="L73" s="26">
        <f t="shared" si="22"/>
        <v>8060</v>
      </c>
      <c r="M73" s="26">
        <f t="shared" si="27"/>
        <v>8060</v>
      </c>
      <c r="N73">
        <f>+SUMIFS('Other expenses'!$I:$I,'Other expenses'!$C:$C,"&gt;="&amp;'Squad-contributors'!$K73,'Other expenses'!$C:$C,"&lt;"&amp;'Squad-contributors'!$K74,'Other expenses'!$F:$F,'Squad-contributors'!$J73,'Other expenses'!$G:$G,'Squad-contributors'!N$70)</f>
        <v>0</v>
      </c>
      <c r="O73">
        <f>+SUMIFS('Other expenses'!$I:$I,'Other expenses'!$C:$C,"&gt;="&amp;'Squad-contributors'!$K73,'Other expenses'!$C:$C,"&lt;"&amp;'Squad-contributors'!$K74,'Other expenses'!$F:$F,'Squad-contributors'!$J73,'Other expenses'!$G:$G,'Squad-contributors'!O$70)</f>
        <v>0</v>
      </c>
      <c r="P73">
        <f>+SUMIFS('Other expenses'!$I:$I,'Other expenses'!$C:$C,"&gt;="&amp;'Squad-contributors'!$K73,'Other expenses'!$C:$C,"&lt;"&amp;'Squad-contributors'!$K74,'Other expenses'!$F:$F,'Squad-contributors'!$J73,'Other expenses'!$G:$G,'Squad-contributors'!P$70)</f>
        <v>0</v>
      </c>
      <c r="Q73">
        <f>+SUMIFS('Other expenses'!$I:$I,'Other expenses'!$C:$C,"&gt;="&amp;'Squad-contributors'!$K73,'Other expenses'!$C:$C,"&lt;"&amp;'Squad-contributors'!$K74,'Other expenses'!$F:$F,'Squad-contributors'!$J73,'Other expenses'!$G:$G,'Squad-contributors'!Q$70)</f>
        <v>0</v>
      </c>
      <c r="R73">
        <f>+SUMIFS('Other expenses'!$I:$I,'Other expenses'!$C:$C,"&gt;="&amp;'Squad-contributors'!$K73,'Other expenses'!$C:$C,"&lt;"&amp;'Squad-contributors'!$K74,'Other expenses'!$F:$F,'Squad-contributors'!$J73,'Other expenses'!$G:$G,'Squad-contributors'!R$70)</f>
        <v>0</v>
      </c>
      <c r="S73">
        <f>+SUMIFS('Other expenses'!$I:$I,'Other expenses'!$C:$C,"&gt;="&amp;'Squad-contributors'!$K73,'Other expenses'!$C:$C,"&lt;"&amp;'Squad-contributors'!$K74,'Other expenses'!$F:$F,'Squad-contributors'!$J73,'Other expenses'!$G:$G,'Squad-contributors'!S$70)</f>
        <v>0</v>
      </c>
      <c r="T73">
        <f>+SUMIFS('Other expenses'!$I:$I,'Other expenses'!$C:$C,"&gt;="&amp;'Squad-contributors'!$K73,'Other expenses'!$C:$C,"&lt;"&amp;'Squad-contributors'!$K74,'Other expenses'!$F:$F,'Squad-contributors'!$J73,'Other expenses'!$G:$G,'Squad-contributors'!T$70)</f>
        <v>0</v>
      </c>
      <c r="U73">
        <f>+SUMIFS('Other expenses'!$I:$I,'Other expenses'!$C:$C,"&gt;="&amp;'Squad-contributors'!$K73,'Other expenses'!$C:$C,"&lt;"&amp;'Squad-contributors'!$K74,'Other expenses'!$F:$F,'Squad-contributors'!$J73,'Other expenses'!$G:$G,'Squad-contributors'!U$70)</f>
        <v>0</v>
      </c>
      <c r="V73">
        <f>+SUMIFS('Other expenses'!$I:$I,'Other expenses'!$C:$C,"&gt;="&amp;'Squad-contributors'!$K73,'Other expenses'!$C:$C,"&lt;"&amp;'Squad-contributors'!$K74,'Other expenses'!$F:$F,'Squad-contributors'!$J73,'Other expenses'!$G:$G,'Squad-contributors'!V$70)</f>
        <v>0</v>
      </c>
      <c r="W73">
        <f>+SUMIFS('Other expenses'!$I:$I,'Other expenses'!$C:$C,"&gt;="&amp;'Squad-contributors'!$K73,'Other expenses'!$C:$C,"&lt;"&amp;'Squad-contributors'!$K74,'Other expenses'!$F:$F,'Squad-contributors'!$J73,'Other expenses'!$G:$G,'Squad-contributors'!W$70)</f>
        <v>0</v>
      </c>
      <c r="X73">
        <f>+SUMIFS('Other expenses'!$I:$I,'Other expenses'!$C:$C,"&gt;="&amp;'Squad-contributors'!$K73,'Other expenses'!$C:$C,"&lt;"&amp;'Squad-contributors'!$K74,'Other expenses'!$F:$F,'Squad-contributors'!$J73,'Other expenses'!$G:$G,'Squad-contributors'!X$70)</f>
        <v>0</v>
      </c>
      <c r="Y73" s="26">
        <f t="shared" si="23"/>
        <v>8060</v>
      </c>
    </row>
    <row r="74" spans="1:25" x14ac:dyDescent="0.2">
      <c r="A74" t="str">
        <f t="shared" si="24"/>
        <v>DXbiz</v>
      </c>
      <c r="B74" s="1">
        <v>44317</v>
      </c>
      <c r="C74" s="4">
        <f>SUMIFS('Contributor Payouts'!O:O,'Contributor Payouts'!$D:$D,"&gt;="&amp;'Squad-contributors'!$B74,'Contributor Payouts'!$D:$D,"&lt;"&amp;'Squad-contributors'!$B75,'Contributor Payouts'!E:E,'Squad-contributors'!$B$70)</f>
        <v>6688</v>
      </c>
      <c r="D74" s="4">
        <f>SUMIFS('Contributor Payouts'!P:P,'Contributor Payouts'!$D:$D,"&gt;="&amp;'Squad-contributors'!$B74,'Contributor Payouts'!$D:$D,"&lt;"&amp;'Squad-contributors'!$B75,'Contributor Payouts'!F:F,'Squad-contributors'!$B$70)</f>
        <v>0</v>
      </c>
      <c r="E74" s="4">
        <f>SUMIFS('Contributor Payouts'!Q:Q,'Contributor Payouts'!$D:$D,"&gt;="&amp;'Squad-contributors'!$B74,'Contributor Payouts'!$D:$D,"&lt;"&amp;'Squad-contributors'!$B75,'Contributor Payouts'!G:G,'Squad-contributors'!$B$70)</f>
        <v>700</v>
      </c>
      <c r="F74" s="4">
        <f>SUMIFS('Contributor Payouts'!R:R,'Contributor Payouts'!$D:$D,"&gt;="&amp;'Squad-contributors'!$B74,'Contributor Payouts'!$D:$D,"&lt;"&amp;'Squad-contributors'!$B75,'Contributor Payouts'!H:H,'Squad-contributors'!$B$70)</f>
        <v>0</v>
      </c>
      <c r="G74" s="4">
        <f>SUMIFS('Contributor Payouts'!S:S,'Contributor Payouts'!$D:$D,"&gt;="&amp;'Squad-contributors'!$B74,'Contributor Payouts'!$D:$D,"&lt;"&amp;'Squad-contributors'!$B75,'Contributor Payouts'!I:I,'Squad-contributors'!$B$70)</f>
        <v>0</v>
      </c>
      <c r="H74" s="4">
        <f t="shared" si="25"/>
        <v>7388</v>
      </c>
      <c r="J74" t="str">
        <f t="shared" si="26"/>
        <v>DXbiz</v>
      </c>
      <c r="K74" s="1">
        <v>44317</v>
      </c>
      <c r="L74" s="26">
        <f t="shared" si="22"/>
        <v>7388</v>
      </c>
      <c r="M74" s="26">
        <f t="shared" si="27"/>
        <v>7388</v>
      </c>
      <c r="N74">
        <f>+SUMIFS('Other expenses'!$I:$I,'Other expenses'!$C:$C,"&gt;="&amp;'Squad-contributors'!$K74,'Other expenses'!$C:$C,"&lt;"&amp;'Squad-contributors'!$K75,'Other expenses'!$F:$F,'Squad-contributors'!$J74,'Other expenses'!$G:$G,'Squad-contributors'!N$70)</f>
        <v>0</v>
      </c>
      <c r="O74">
        <f>+SUMIFS('Other expenses'!$I:$I,'Other expenses'!$C:$C,"&gt;="&amp;'Squad-contributors'!$K74,'Other expenses'!$C:$C,"&lt;"&amp;'Squad-contributors'!$K75,'Other expenses'!$F:$F,'Squad-contributors'!$J74,'Other expenses'!$G:$G,'Squad-contributors'!O$70)</f>
        <v>0</v>
      </c>
      <c r="P74">
        <f>+SUMIFS('Other expenses'!$I:$I,'Other expenses'!$C:$C,"&gt;="&amp;'Squad-contributors'!$K74,'Other expenses'!$C:$C,"&lt;"&amp;'Squad-contributors'!$K75,'Other expenses'!$F:$F,'Squad-contributors'!$J74,'Other expenses'!$G:$G,'Squad-contributors'!P$70)</f>
        <v>0</v>
      </c>
      <c r="Q74">
        <f>+SUMIFS('Other expenses'!$I:$I,'Other expenses'!$C:$C,"&gt;="&amp;'Squad-contributors'!$K74,'Other expenses'!$C:$C,"&lt;"&amp;'Squad-contributors'!$K75,'Other expenses'!$F:$F,'Squad-contributors'!$J74,'Other expenses'!$G:$G,'Squad-contributors'!Q$70)</f>
        <v>0</v>
      </c>
      <c r="R74">
        <f>+SUMIFS('Other expenses'!$I:$I,'Other expenses'!$C:$C,"&gt;="&amp;'Squad-contributors'!$K74,'Other expenses'!$C:$C,"&lt;"&amp;'Squad-contributors'!$K75,'Other expenses'!$F:$F,'Squad-contributors'!$J74,'Other expenses'!$G:$G,'Squad-contributors'!R$70)</f>
        <v>0</v>
      </c>
      <c r="S74">
        <f>+SUMIFS('Other expenses'!$I:$I,'Other expenses'!$C:$C,"&gt;="&amp;'Squad-contributors'!$K74,'Other expenses'!$C:$C,"&lt;"&amp;'Squad-contributors'!$K75,'Other expenses'!$F:$F,'Squad-contributors'!$J74,'Other expenses'!$G:$G,'Squad-contributors'!S$70)</f>
        <v>0</v>
      </c>
      <c r="T74">
        <f>+SUMIFS('Other expenses'!$I:$I,'Other expenses'!$C:$C,"&gt;="&amp;'Squad-contributors'!$K74,'Other expenses'!$C:$C,"&lt;"&amp;'Squad-contributors'!$K75,'Other expenses'!$F:$F,'Squad-contributors'!$J74,'Other expenses'!$G:$G,'Squad-contributors'!T$70)</f>
        <v>0</v>
      </c>
      <c r="U74">
        <f>+SUMIFS('Other expenses'!$I:$I,'Other expenses'!$C:$C,"&gt;="&amp;'Squad-contributors'!$K74,'Other expenses'!$C:$C,"&lt;"&amp;'Squad-contributors'!$K75,'Other expenses'!$F:$F,'Squad-contributors'!$J74,'Other expenses'!$G:$G,'Squad-contributors'!U$70)</f>
        <v>0</v>
      </c>
      <c r="V74">
        <f>+SUMIFS('Other expenses'!$I:$I,'Other expenses'!$C:$C,"&gt;="&amp;'Squad-contributors'!$K74,'Other expenses'!$C:$C,"&lt;"&amp;'Squad-contributors'!$K75,'Other expenses'!$F:$F,'Squad-contributors'!$J74,'Other expenses'!$G:$G,'Squad-contributors'!V$70)</f>
        <v>0</v>
      </c>
      <c r="W74">
        <f>+SUMIFS('Other expenses'!$I:$I,'Other expenses'!$C:$C,"&gt;="&amp;'Squad-contributors'!$K74,'Other expenses'!$C:$C,"&lt;"&amp;'Squad-contributors'!$K75,'Other expenses'!$F:$F,'Squad-contributors'!$J74,'Other expenses'!$G:$G,'Squad-contributors'!W$70)</f>
        <v>0</v>
      </c>
      <c r="X74">
        <f>+SUMIFS('Other expenses'!$I:$I,'Other expenses'!$C:$C,"&gt;="&amp;'Squad-contributors'!$K74,'Other expenses'!$C:$C,"&lt;"&amp;'Squad-contributors'!$K75,'Other expenses'!$F:$F,'Squad-contributors'!$J74,'Other expenses'!$G:$G,'Squad-contributors'!X$70)</f>
        <v>0</v>
      </c>
      <c r="Y74" s="26">
        <f t="shared" si="23"/>
        <v>7388</v>
      </c>
    </row>
    <row r="75" spans="1:25" x14ac:dyDescent="0.2">
      <c r="A75" t="str">
        <f t="shared" si="24"/>
        <v>DXbiz</v>
      </c>
      <c r="B75" s="1">
        <v>44348</v>
      </c>
      <c r="C75" s="4">
        <f>SUMIFS('Contributor Payouts'!O:O,'Contributor Payouts'!$D:$D,"&gt;="&amp;'Squad-contributors'!$B75,'Contributor Payouts'!$D:$D,"&lt;"&amp;'Squad-contributors'!$B76,'Contributor Payouts'!E:E,'Squad-contributors'!$B$70)</f>
        <v>7778</v>
      </c>
      <c r="D75" s="4">
        <f>SUMIFS('Contributor Payouts'!P:P,'Contributor Payouts'!$D:$D,"&gt;="&amp;'Squad-contributors'!$B75,'Contributor Payouts'!$D:$D,"&lt;"&amp;'Squad-contributors'!$B76,'Contributor Payouts'!F:F,'Squad-contributors'!$B$70)</f>
        <v>0</v>
      </c>
      <c r="E75" s="4">
        <f>SUMIFS('Contributor Payouts'!Q:Q,'Contributor Payouts'!$D:$D,"&gt;="&amp;'Squad-contributors'!$B75,'Contributor Payouts'!$D:$D,"&lt;"&amp;'Squad-contributors'!$B76,'Contributor Payouts'!G:G,'Squad-contributors'!$B$70)</f>
        <v>700</v>
      </c>
      <c r="F75" s="4">
        <f>SUMIFS('Contributor Payouts'!R:R,'Contributor Payouts'!$D:$D,"&gt;="&amp;'Squad-contributors'!$B75,'Contributor Payouts'!$D:$D,"&lt;"&amp;'Squad-contributors'!$B76,'Contributor Payouts'!H:H,'Squad-contributors'!$B$70)</f>
        <v>0</v>
      </c>
      <c r="G75" s="4">
        <f>SUMIFS('Contributor Payouts'!S:S,'Contributor Payouts'!$D:$D,"&gt;="&amp;'Squad-contributors'!$B75,'Contributor Payouts'!$D:$D,"&lt;"&amp;'Squad-contributors'!$B76,'Contributor Payouts'!I:I,'Squad-contributors'!$B$70)</f>
        <v>0</v>
      </c>
      <c r="H75" s="4">
        <f t="shared" si="25"/>
        <v>8478</v>
      </c>
      <c r="J75" t="str">
        <f t="shared" si="26"/>
        <v>DXbiz</v>
      </c>
      <c r="K75" s="1">
        <v>44348</v>
      </c>
      <c r="L75" s="26">
        <f t="shared" si="22"/>
        <v>8478</v>
      </c>
      <c r="M75" s="26">
        <f t="shared" si="27"/>
        <v>8478</v>
      </c>
      <c r="N75">
        <f>+SUMIFS('Other expenses'!$I:$I,'Other expenses'!$C:$C,"&gt;="&amp;'Squad-contributors'!$K75,'Other expenses'!$C:$C,"&lt;"&amp;'Squad-contributors'!$K76,'Other expenses'!$F:$F,'Squad-contributors'!$J75,'Other expenses'!$G:$G,'Squad-contributors'!N$70)</f>
        <v>0</v>
      </c>
      <c r="O75">
        <f>+SUMIFS('Other expenses'!$I:$I,'Other expenses'!$C:$C,"&gt;="&amp;'Squad-contributors'!$K75,'Other expenses'!$C:$C,"&lt;"&amp;'Squad-contributors'!$K76,'Other expenses'!$F:$F,'Squad-contributors'!$J75,'Other expenses'!$G:$G,'Squad-contributors'!O$70)</f>
        <v>0</v>
      </c>
      <c r="P75">
        <f>+SUMIFS('Other expenses'!$I:$I,'Other expenses'!$C:$C,"&gt;="&amp;'Squad-contributors'!$K75,'Other expenses'!$C:$C,"&lt;"&amp;'Squad-contributors'!$K76,'Other expenses'!$F:$F,'Squad-contributors'!$J75,'Other expenses'!$G:$G,'Squad-contributors'!P$70)</f>
        <v>0</v>
      </c>
      <c r="Q75">
        <f>+SUMIFS('Other expenses'!$I:$I,'Other expenses'!$C:$C,"&gt;="&amp;'Squad-contributors'!$K75,'Other expenses'!$C:$C,"&lt;"&amp;'Squad-contributors'!$K76,'Other expenses'!$F:$F,'Squad-contributors'!$J75,'Other expenses'!$G:$G,'Squad-contributors'!Q$70)</f>
        <v>0</v>
      </c>
      <c r="R75">
        <f>+SUMIFS('Other expenses'!$I:$I,'Other expenses'!$C:$C,"&gt;="&amp;'Squad-contributors'!$K75,'Other expenses'!$C:$C,"&lt;"&amp;'Squad-contributors'!$K76,'Other expenses'!$F:$F,'Squad-contributors'!$J75,'Other expenses'!$G:$G,'Squad-contributors'!R$70)</f>
        <v>0</v>
      </c>
      <c r="S75">
        <f>+SUMIFS('Other expenses'!$I:$I,'Other expenses'!$C:$C,"&gt;="&amp;'Squad-contributors'!$K75,'Other expenses'!$C:$C,"&lt;"&amp;'Squad-contributors'!$K76,'Other expenses'!$F:$F,'Squad-contributors'!$J75,'Other expenses'!$G:$G,'Squad-contributors'!S$70)</f>
        <v>0</v>
      </c>
      <c r="T75">
        <f>+SUMIFS('Other expenses'!$I:$I,'Other expenses'!$C:$C,"&gt;="&amp;'Squad-contributors'!$K75,'Other expenses'!$C:$C,"&lt;"&amp;'Squad-contributors'!$K76,'Other expenses'!$F:$F,'Squad-contributors'!$J75,'Other expenses'!$G:$G,'Squad-contributors'!T$70)</f>
        <v>0</v>
      </c>
      <c r="U75">
        <f>+SUMIFS('Other expenses'!$I:$I,'Other expenses'!$C:$C,"&gt;="&amp;'Squad-contributors'!$K75,'Other expenses'!$C:$C,"&lt;"&amp;'Squad-contributors'!$K76,'Other expenses'!$F:$F,'Squad-contributors'!$J75,'Other expenses'!$G:$G,'Squad-contributors'!U$70)</f>
        <v>0</v>
      </c>
      <c r="V75">
        <f>+SUMIFS('Other expenses'!$I:$I,'Other expenses'!$C:$C,"&gt;="&amp;'Squad-contributors'!$K75,'Other expenses'!$C:$C,"&lt;"&amp;'Squad-contributors'!$K76,'Other expenses'!$F:$F,'Squad-contributors'!$J75,'Other expenses'!$G:$G,'Squad-contributors'!V$70)</f>
        <v>0</v>
      </c>
      <c r="W75">
        <f>+SUMIFS('Other expenses'!$I:$I,'Other expenses'!$C:$C,"&gt;="&amp;'Squad-contributors'!$K75,'Other expenses'!$C:$C,"&lt;"&amp;'Squad-contributors'!$K76,'Other expenses'!$F:$F,'Squad-contributors'!$J75,'Other expenses'!$G:$G,'Squad-contributors'!W$70)</f>
        <v>0</v>
      </c>
      <c r="X75">
        <f>+SUMIFS('Other expenses'!$I:$I,'Other expenses'!$C:$C,"&gt;="&amp;'Squad-contributors'!$K75,'Other expenses'!$C:$C,"&lt;"&amp;'Squad-contributors'!$K76,'Other expenses'!$F:$F,'Squad-contributors'!$J75,'Other expenses'!$G:$G,'Squad-contributors'!X$70)</f>
        <v>0</v>
      </c>
      <c r="Y75" s="26">
        <f t="shared" si="23"/>
        <v>8478</v>
      </c>
    </row>
    <row r="76" spans="1:25" x14ac:dyDescent="0.2">
      <c r="A76" t="str">
        <f t="shared" si="24"/>
        <v>DXbiz</v>
      </c>
      <c r="B76" s="1">
        <v>44378</v>
      </c>
      <c r="C76" s="4">
        <f>SUMIFS('Contributor Payouts'!O:O,'Contributor Payouts'!$D:$D,"&gt;="&amp;'Squad-contributors'!$B76,'Contributor Payouts'!$D:$D,"&lt;"&amp;'Squad-contributors'!$B77,'Contributor Payouts'!E:E,'Squad-contributors'!$B$70)</f>
        <v>9200</v>
      </c>
      <c r="D76" s="4">
        <f>SUMIFS('Contributor Payouts'!P:P,'Contributor Payouts'!$D:$D,"&gt;="&amp;'Squad-contributors'!$B76,'Contributor Payouts'!$D:$D,"&lt;"&amp;'Squad-contributors'!$B77,'Contributor Payouts'!F:F,'Squad-contributors'!$B$70)</f>
        <v>0</v>
      </c>
      <c r="E76" s="4">
        <f>SUMIFS('Contributor Payouts'!Q:Q,'Contributor Payouts'!$D:$D,"&gt;="&amp;'Squad-contributors'!$B76,'Contributor Payouts'!$D:$D,"&lt;"&amp;'Squad-contributors'!$B77,'Contributor Payouts'!G:G,'Squad-contributors'!$B$70)</f>
        <v>700</v>
      </c>
      <c r="F76" s="4">
        <f>SUMIFS('Contributor Payouts'!R:R,'Contributor Payouts'!$D:$D,"&gt;="&amp;'Squad-contributors'!$B76,'Contributor Payouts'!$D:$D,"&lt;"&amp;'Squad-contributors'!$B77,'Contributor Payouts'!H:H,'Squad-contributors'!$B$70)</f>
        <v>0</v>
      </c>
      <c r="G76" s="4">
        <f>SUMIFS('Contributor Payouts'!S:S,'Contributor Payouts'!$D:$D,"&gt;="&amp;'Squad-contributors'!$B76,'Contributor Payouts'!$D:$D,"&lt;"&amp;'Squad-contributors'!$B77,'Contributor Payouts'!I:I,'Squad-contributors'!$B$70)</f>
        <v>0</v>
      </c>
      <c r="H76" s="4">
        <f t="shared" si="25"/>
        <v>9900</v>
      </c>
      <c r="J76" t="str">
        <f t="shared" si="26"/>
        <v>DXbiz</v>
      </c>
      <c r="K76" s="1">
        <v>44378</v>
      </c>
      <c r="L76" s="26">
        <f t="shared" si="22"/>
        <v>9900</v>
      </c>
      <c r="M76" s="26">
        <f t="shared" si="27"/>
        <v>9900</v>
      </c>
      <c r="N76">
        <f>+SUMIFS('Other expenses'!$I:$I,'Other expenses'!$C:$C,"&gt;="&amp;'Squad-contributors'!$K76,'Other expenses'!$C:$C,"&lt;"&amp;'Squad-contributors'!$K77,'Other expenses'!$F:$F,'Squad-contributors'!$J76,'Other expenses'!$G:$G,'Squad-contributors'!N$70)</f>
        <v>0</v>
      </c>
      <c r="O76">
        <f>+SUMIFS('Other expenses'!$I:$I,'Other expenses'!$C:$C,"&gt;="&amp;'Squad-contributors'!$K76,'Other expenses'!$C:$C,"&lt;"&amp;'Squad-contributors'!$K77,'Other expenses'!$F:$F,'Squad-contributors'!$J76,'Other expenses'!$G:$G,'Squad-contributors'!O$70)</f>
        <v>0</v>
      </c>
      <c r="P76">
        <f>+SUMIFS('Other expenses'!$I:$I,'Other expenses'!$C:$C,"&gt;="&amp;'Squad-contributors'!$K76,'Other expenses'!$C:$C,"&lt;"&amp;'Squad-contributors'!$K77,'Other expenses'!$F:$F,'Squad-contributors'!$J76,'Other expenses'!$G:$G,'Squad-contributors'!P$70)</f>
        <v>0</v>
      </c>
      <c r="Q76">
        <f>+SUMIFS('Other expenses'!$I:$I,'Other expenses'!$C:$C,"&gt;="&amp;'Squad-contributors'!$K76,'Other expenses'!$C:$C,"&lt;"&amp;'Squad-contributors'!$K77,'Other expenses'!$F:$F,'Squad-contributors'!$J76,'Other expenses'!$G:$G,'Squad-contributors'!Q$70)</f>
        <v>0</v>
      </c>
      <c r="R76">
        <f>+SUMIFS('Other expenses'!$I:$I,'Other expenses'!$C:$C,"&gt;="&amp;'Squad-contributors'!$K76,'Other expenses'!$C:$C,"&lt;"&amp;'Squad-contributors'!$K77,'Other expenses'!$F:$F,'Squad-contributors'!$J76,'Other expenses'!$G:$G,'Squad-contributors'!R$70)</f>
        <v>0</v>
      </c>
      <c r="S76">
        <f>+SUMIFS('Other expenses'!$I:$I,'Other expenses'!$C:$C,"&gt;="&amp;'Squad-contributors'!$K76,'Other expenses'!$C:$C,"&lt;"&amp;'Squad-contributors'!$K77,'Other expenses'!$F:$F,'Squad-contributors'!$J76,'Other expenses'!$G:$G,'Squad-contributors'!S$70)</f>
        <v>0</v>
      </c>
      <c r="T76">
        <f>+SUMIFS('Other expenses'!$I:$I,'Other expenses'!$C:$C,"&gt;="&amp;'Squad-contributors'!$K76,'Other expenses'!$C:$C,"&lt;"&amp;'Squad-contributors'!$K77,'Other expenses'!$F:$F,'Squad-contributors'!$J76,'Other expenses'!$G:$G,'Squad-contributors'!T$70)</f>
        <v>0</v>
      </c>
      <c r="U76">
        <f>+SUMIFS('Other expenses'!$I:$I,'Other expenses'!$C:$C,"&gt;="&amp;'Squad-contributors'!$K76,'Other expenses'!$C:$C,"&lt;"&amp;'Squad-contributors'!$K77,'Other expenses'!$F:$F,'Squad-contributors'!$J76,'Other expenses'!$G:$G,'Squad-contributors'!U$70)</f>
        <v>0</v>
      </c>
      <c r="V76">
        <f>+SUMIFS('Other expenses'!$I:$I,'Other expenses'!$C:$C,"&gt;="&amp;'Squad-contributors'!$K76,'Other expenses'!$C:$C,"&lt;"&amp;'Squad-contributors'!$K77,'Other expenses'!$F:$F,'Squad-contributors'!$J76,'Other expenses'!$G:$G,'Squad-contributors'!V$70)</f>
        <v>0</v>
      </c>
      <c r="W76">
        <f>+SUMIFS('Other expenses'!$I:$I,'Other expenses'!$C:$C,"&gt;="&amp;'Squad-contributors'!$K76,'Other expenses'!$C:$C,"&lt;"&amp;'Squad-contributors'!$K77,'Other expenses'!$F:$F,'Squad-contributors'!$J76,'Other expenses'!$G:$G,'Squad-contributors'!W$70)</f>
        <v>0</v>
      </c>
      <c r="X76">
        <f>+SUMIFS('Other expenses'!$I:$I,'Other expenses'!$C:$C,"&gt;="&amp;'Squad-contributors'!$K76,'Other expenses'!$C:$C,"&lt;"&amp;'Squad-contributors'!$K77,'Other expenses'!$F:$F,'Squad-contributors'!$J76,'Other expenses'!$G:$G,'Squad-contributors'!X$70)</f>
        <v>0</v>
      </c>
      <c r="Y76" s="26">
        <f t="shared" si="23"/>
        <v>9900</v>
      </c>
    </row>
    <row r="77" spans="1:25" x14ac:dyDescent="0.2">
      <c r="A77" t="str">
        <f t="shared" si="24"/>
        <v>DXbiz</v>
      </c>
      <c r="B77" s="1">
        <v>44409</v>
      </c>
      <c r="C77" s="4">
        <f>SUMIFS('Contributor Payouts'!O:O,'Contributor Payouts'!$D:$D,"&gt;="&amp;'Squad-contributors'!$B77,'Contributor Payouts'!$D:$D,"&lt;"&amp;'Squad-contributors'!$B78,'Contributor Payouts'!E:E,'Squad-contributors'!$B$70)</f>
        <v>7599.55</v>
      </c>
      <c r="D77" s="4">
        <f>SUMIFS('Contributor Payouts'!P:P,'Contributor Payouts'!$D:$D,"&gt;="&amp;'Squad-contributors'!$B77,'Contributor Payouts'!$D:$D,"&lt;"&amp;'Squad-contributors'!$B78,'Contributor Payouts'!F:F,'Squad-contributors'!$B$70)</f>
        <v>0</v>
      </c>
      <c r="E77" s="4">
        <f>SUMIFS('Contributor Payouts'!Q:Q,'Contributor Payouts'!$D:$D,"&gt;="&amp;'Squad-contributors'!$B77,'Contributor Payouts'!$D:$D,"&lt;"&amp;'Squad-contributors'!$B78,'Contributor Payouts'!G:G,'Squad-contributors'!$B$70)</f>
        <v>528</v>
      </c>
      <c r="F77" s="4">
        <f>SUMIFS('Contributor Payouts'!R:R,'Contributor Payouts'!$D:$D,"&gt;="&amp;'Squad-contributors'!$B77,'Contributor Payouts'!$D:$D,"&lt;"&amp;'Squad-contributors'!$B78,'Contributor Payouts'!H:H,'Squad-contributors'!$B$70)</f>
        <v>0</v>
      </c>
      <c r="G77" s="4">
        <f>SUMIFS('Contributor Payouts'!S:S,'Contributor Payouts'!$D:$D,"&gt;="&amp;'Squad-contributors'!$B77,'Contributor Payouts'!$D:$D,"&lt;"&amp;'Squad-contributors'!$B78,'Contributor Payouts'!I:I,'Squad-contributors'!$B$70)</f>
        <v>0</v>
      </c>
      <c r="H77" s="4">
        <f t="shared" si="25"/>
        <v>8127.55</v>
      </c>
      <c r="J77" t="str">
        <f t="shared" si="26"/>
        <v>DXbiz</v>
      </c>
      <c r="K77" s="1">
        <v>44409</v>
      </c>
      <c r="L77" s="26">
        <f t="shared" si="22"/>
        <v>12336.55</v>
      </c>
      <c r="M77" s="26">
        <f t="shared" si="27"/>
        <v>8127.55</v>
      </c>
      <c r="N77">
        <f>+SUMIFS('Other expenses'!$I:$I,'Other expenses'!$C:$C,"&gt;="&amp;'Squad-contributors'!$K77,'Other expenses'!$C:$C,"&lt;"&amp;'Squad-contributors'!$K78,'Other expenses'!$F:$F,'Squad-contributors'!$J77,'Other expenses'!$G:$G,'Squad-contributors'!N$70)</f>
        <v>0</v>
      </c>
      <c r="O77">
        <f>+SUMIFS('Other expenses'!$I:$I,'Other expenses'!$C:$C,"&gt;="&amp;'Squad-contributors'!$K77,'Other expenses'!$C:$C,"&lt;"&amp;'Squad-contributors'!$K78,'Other expenses'!$F:$F,'Squad-contributors'!$J77,'Other expenses'!$G:$G,'Squad-contributors'!O$70)</f>
        <v>0</v>
      </c>
      <c r="P77">
        <f>+SUMIFS('Other expenses'!$I:$I,'Other expenses'!$C:$C,"&gt;="&amp;'Squad-contributors'!$K77,'Other expenses'!$C:$C,"&lt;"&amp;'Squad-contributors'!$K78,'Other expenses'!$F:$F,'Squad-contributors'!$J77,'Other expenses'!$G:$G,'Squad-contributors'!P$70)</f>
        <v>0</v>
      </c>
      <c r="Q77">
        <f>+SUMIFS('Other expenses'!$I:$I,'Other expenses'!$C:$C,"&gt;="&amp;'Squad-contributors'!$K77,'Other expenses'!$C:$C,"&lt;"&amp;'Squad-contributors'!$K78,'Other expenses'!$F:$F,'Squad-contributors'!$J77,'Other expenses'!$G:$G,'Squad-contributors'!Q$70)</f>
        <v>0</v>
      </c>
      <c r="R77">
        <f>+SUMIFS('Other expenses'!$I:$I,'Other expenses'!$C:$C,"&gt;="&amp;'Squad-contributors'!$K77,'Other expenses'!$C:$C,"&lt;"&amp;'Squad-contributors'!$K78,'Other expenses'!$F:$F,'Squad-contributors'!$J77,'Other expenses'!$G:$G,'Squad-contributors'!R$70)</f>
        <v>4209</v>
      </c>
      <c r="S77">
        <f>+SUMIFS('Other expenses'!$I:$I,'Other expenses'!$C:$C,"&gt;="&amp;'Squad-contributors'!$K77,'Other expenses'!$C:$C,"&lt;"&amp;'Squad-contributors'!$K78,'Other expenses'!$F:$F,'Squad-contributors'!$J77,'Other expenses'!$G:$G,'Squad-contributors'!S$70)</f>
        <v>0</v>
      </c>
      <c r="T77">
        <f>+SUMIFS('Other expenses'!$I:$I,'Other expenses'!$C:$C,"&gt;="&amp;'Squad-contributors'!$K77,'Other expenses'!$C:$C,"&lt;"&amp;'Squad-contributors'!$K78,'Other expenses'!$F:$F,'Squad-contributors'!$J77,'Other expenses'!$G:$G,'Squad-contributors'!T$70)</f>
        <v>0</v>
      </c>
      <c r="U77">
        <f>+SUMIFS('Other expenses'!$I:$I,'Other expenses'!$C:$C,"&gt;="&amp;'Squad-contributors'!$K77,'Other expenses'!$C:$C,"&lt;"&amp;'Squad-contributors'!$K78,'Other expenses'!$F:$F,'Squad-contributors'!$J77,'Other expenses'!$G:$G,'Squad-contributors'!U$70)</f>
        <v>0</v>
      </c>
      <c r="V77">
        <f>+SUMIFS('Other expenses'!$I:$I,'Other expenses'!$C:$C,"&gt;="&amp;'Squad-contributors'!$K77,'Other expenses'!$C:$C,"&lt;"&amp;'Squad-contributors'!$K78,'Other expenses'!$F:$F,'Squad-contributors'!$J77,'Other expenses'!$G:$G,'Squad-contributors'!V$70)</f>
        <v>0</v>
      </c>
      <c r="W77">
        <f>+SUMIFS('Other expenses'!$I:$I,'Other expenses'!$C:$C,"&gt;="&amp;'Squad-contributors'!$K77,'Other expenses'!$C:$C,"&lt;"&amp;'Squad-contributors'!$K78,'Other expenses'!$F:$F,'Squad-contributors'!$J77,'Other expenses'!$G:$G,'Squad-contributors'!W$70)</f>
        <v>0</v>
      </c>
      <c r="X77">
        <f>+SUMIFS('Other expenses'!$I:$I,'Other expenses'!$C:$C,"&gt;="&amp;'Squad-contributors'!$K77,'Other expenses'!$C:$C,"&lt;"&amp;'Squad-contributors'!$K78,'Other expenses'!$F:$F,'Squad-contributors'!$J77,'Other expenses'!$G:$G,'Squad-contributors'!X$70)</f>
        <v>0</v>
      </c>
      <c r="Y77" s="26">
        <f t="shared" si="23"/>
        <v>12336.55</v>
      </c>
    </row>
    <row r="78" spans="1:25" x14ac:dyDescent="0.2">
      <c r="A78" t="str">
        <f t="shared" si="24"/>
        <v>DXbiz</v>
      </c>
      <c r="B78" s="1">
        <v>44440</v>
      </c>
      <c r="C78" s="4">
        <f>SUMIFS('Contributor Payouts'!O:O,'Contributor Payouts'!$D:$D,"&gt;="&amp;'Squad-contributors'!$B78,'Contributor Payouts'!$D:$D,"&lt;"&amp;'Squad-contributors'!$B79,'Contributor Payouts'!E:E,'Squad-contributors'!$B$70)</f>
        <v>8880</v>
      </c>
      <c r="D78" s="4">
        <f>SUMIFS('Contributor Payouts'!P:P,'Contributor Payouts'!$D:$D,"&gt;="&amp;'Squad-contributors'!$B78,'Contributor Payouts'!$D:$D,"&lt;"&amp;'Squad-contributors'!$B79,'Contributor Payouts'!F:F,'Squad-contributors'!$B$70)</f>
        <v>0</v>
      </c>
      <c r="E78" s="4">
        <f>SUMIFS('Contributor Payouts'!Q:Q,'Contributor Payouts'!$D:$D,"&gt;="&amp;'Squad-contributors'!$B78,'Contributor Payouts'!$D:$D,"&lt;"&amp;'Squad-contributors'!$B79,'Contributor Payouts'!G:G,'Squad-contributors'!$B$70)</f>
        <v>0</v>
      </c>
      <c r="F78" s="4">
        <f>SUMIFS('Contributor Payouts'!R:R,'Contributor Payouts'!$D:$D,"&gt;="&amp;'Squad-contributors'!$B78,'Contributor Payouts'!$D:$D,"&lt;"&amp;'Squad-contributors'!$B79,'Contributor Payouts'!H:H,'Squad-contributors'!$B$70)</f>
        <v>0</v>
      </c>
      <c r="G78" s="4">
        <f>SUMIFS('Contributor Payouts'!S:S,'Contributor Payouts'!$D:$D,"&gt;="&amp;'Squad-contributors'!$B78,'Contributor Payouts'!$D:$D,"&lt;"&amp;'Squad-contributors'!$B79,'Contributor Payouts'!I:I,'Squad-contributors'!$B$70)</f>
        <v>0</v>
      </c>
      <c r="H78" s="4">
        <f t="shared" si="25"/>
        <v>8880</v>
      </c>
      <c r="J78" t="str">
        <f t="shared" si="26"/>
        <v>DXbiz</v>
      </c>
      <c r="K78" s="1">
        <v>44440</v>
      </c>
      <c r="L78" s="26">
        <f t="shared" si="22"/>
        <v>8880</v>
      </c>
      <c r="M78" s="26">
        <f t="shared" si="27"/>
        <v>8880</v>
      </c>
      <c r="N78">
        <f>+SUMIFS('Other expenses'!$I:$I,'Other expenses'!$C:$C,"&gt;="&amp;'Squad-contributors'!$K78,'Other expenses'!$C:$C,"&lt;"&amp;'Squad-contributors'!$K79,'Other expenses'!$F:$F,'Squad-contributors'!$J78,'Other expenses'!$G:$G,'Squad-contributors'!N$70)</f>
        <v>0</v>
      </c>
      <c r="O78">
        <f>+SUMIFS('Other expenses'!$I:$I,'Other expenses'!$C:$C,"&gt;="&amp;'Squad-contributors'!$K78,'Other expenses'!$C:$C,"&lt;"&amp;'Squad-contributors'!$K79,'Other expenses'!$F:$F,'Squad-contributors'!$J78,'Other expenses'!$G:$G,'Squad-contributors'!O$70)</f>
        <v>0</v>
      </c>
      <c r="P78">
        <f>+SUMIFS('Other expenses'!$I:$I,'Other expenses'!$C:$C,"&gt;="&amp;'Squad-contributors'!$K78,'Other expenses'!$C:$C,"&lt;"&amp;'Squad-contributors'!$K79,'Other expenses'!$F:$F,'Squad-contributors'!$J78,'Other expenses'!$G:$G,'Squad-contributors'!P$70)</f>
        <v>0</v>
      </c>
      <c r="Q78">
        <f>+SUMIFS('Other expenses'!$I:$I,'Other expenses'!$C:$C,"&gt;="&amp;'Squad-contributors'!$K78,'Other expenses'!$C:$C,"&lt;"&amp;'Squad-contributors'!$K79,'Other expenses'!$F:$F,'Squad-contributors'!$J78,'Other expenses'!$G:$G,'Squad-contributors'!Q$70)</f>
        <v>0</v>
      </c>
      <c r="R78">
        <f>+SUMIFS('Other expenses'!$I:$I,'Other expenses'!$C:$C,"&gt;="&amp;'Squad-contributors'!$K78,'Other expenses'!$C:$C,"&lt;"&amp;'Squad-contributors'!$K79,'Other expenses'!$F:$F,'Squad-contributors'!$J78,'Other expenses'!$G:$G,'Squad-contributors'!R$70)</f>
        <v>0</v>
      </c>
      <c r="S78">
        <f>+SUMIFS('Other expenses'!$I:$I,'Other expenses'!$C:$C,"&gt;="&amp;'Squad-contributors'!$K78,'Other expenses'!$C:$C,"&lt;"&amp;'Squad-contributors'!$K79,'Other expenses'!$F:$F,'Squad-contributors'!$J78,'Other expenses'!$G:$G,'Squad-contributors'!S$70)</f>
        <v>0</v>
      </c>
      <c r="T78">
        <f>+SUMIFS('Other expenses'!$I:$I,'Other expenses'!$C:$C,"&gt;="&amp;'Squad-contributors'!$K78,'Other expenses'!$C:$C,"&lt;"&amp;'Squad-contributors'!$K79,'Other expenses'!$F:$F,'Squad-contributors'!$J78,'Other expenses'!$G:$G,'Squad-contributors'!T$70)</f>
        <v>0</v>
      </c>
      <c r="U78">
        <f>+SUMIFS('Other expenses'!$I:$I,'Other expenses'!$C:$C,"&gt;="&amp;'Squad-contributors'!$K78,'Other expenses'!$C:$C,"&lt;"&amp;'Squad-contributors'!$K79,'Other expenses'!$F:$F,'Squad-contributors'!$J78,'Other expenses'!$G:$G,'Squad-contributors'!U$70)</f>
        <v>0</v>
      </c>
      <c r="V78">
        <f>+SUMIFS('Other expenses'!$I:$I,'Other expenses'!$C:$C,"&gt;="&amp;'Squad-contributors'!$K78,'Other expenses'!$C:$C,"&lt;"&amp;'Squad-contributors'!$K79,'Other expenses'!$F:$F,'Squad-contributors'!$J78,'Other expenses'!$G:$G,'Squad-contributors'!V$70)</f>
        <v>0</v>
      </c>
      <c r="W78">
        <f>+SUMIFS('Other expenses'!$I:$I,'Other expenses'!$C:$C,"&gt;="&amp;'Squad-contributors'!$K78,'Other expenses'!$C:$C,"&lt;"&amp;'Squad-contributors'!$K79,'Other expenses'!$F:$F,'Squad-contributors'!$J78,'Other expenses'!$G:$G,'Squad-contributors'!W$70)</f>
        <v>0</v>
      </c>
      <c r="X78">
        <f>+SUMIFS('Other expenses'!$I:$I,'Other expenses'!$C:$C,"&gt;="&amp;'Squad-contributors'!$K78,'Other expenses'!$C:$C,"&lt;"&amp;'Squad-contributors'!$K79,'Other expenses'!$F:$F,'Squad-contributors'!$J78,'Other expenses'!$G:$G,'Squad-contributors'!X$70)</f>
        <v>0</v>
      </c>
      <c r="Y78" s="26">
        <f t="shared" si="23"/>
        <v>8880</v>
      </c>
    </row>
    <row r="79" spans="1:25" x14ac:dyDescent="0.2">
      <c r="A79" t="str">
        <f t="shared" si="24"/>
        <v>DXbiz</v>
      </c>
      <c r="B79" s="1">
        <v>44470</v>
      </c>
      <c r="C79" s="4">
        <f>SUMIFS('Contributor Payouts'!O:O,'Contributor Payouts'!$D:$D,"&gt;="&amp;'Squad-contributors'!$B79,'Contributor Payouts'!$D:$D,"&lt;"&amp;'Squad-contributors'!$B80,'Contributor Payouts'!E:E,'Squad-contributors'!$B$70)</f>
        <v>8880</v>
      </c>
      <c r="D79" s="4">
        <f>SUMIFS('Contributor Payouts'!P:P,'Contributor Payouts'!$D:$D,"&gt;="&amp;'Squad-contributors'!$B79,'Contributor Payouts'!$D:$D,"&lt;"&amp;'Squad-contributors'!$B80,'Contributor Payouts'!F:F,'Squad-contributors'!$B$70)</f>
        <v>0</v>
      </c>
      <c r="E79" s="4">
        <f>SUMIFS('Contributor Payouts'!Q:Q,'Contributor Payouts'!$D:$D,"&gt;="&amp;'Squad-contributors'!$B79,'Contributor Payouts'!$D:$D,"&lt;"&amp;'Squad-contributors'!$B80,'Contributor Payouts'!G:G,'Squad-contributors'!$B$70)</f>
        <v>0</v>
      </c>
      <c r="F79" s="4">
        <f>SUMIFS('Contributor Payouts'!R:R,'Contributor Payouts'!$D:$D,"&gt;="&amp;'Squad-contributors'!$B79,'Contributor Payouts'!$D:$D,"&lt;"&amp;'Squad-contributors'!$B80,'Contributor Payouts'!H:H,'Squad-contributors'!$B$70)</f>
        <v>0</v>
      </c>
      <c r="G79" s="4">
        <f>SUMIFS('Contributor Payouts'!S:S,'Contributor Payouts'!$D:$D,"&gt;="&amp;'Squad-contributors'!$B79,'Contributor Payouts'!$D:$D,"&lt;"&amp;'Squad-contributors'!$B80,'Contributor Payouts'!I:I,'Squad-contributors'!$B$70)</f>
        <v>0</v>
      </c>
      <c r="H79" s="4">
        <f t="shared" si="25"/>
        <v>8880</v>
      </c>
      <c r="J79" t="str">
        <f t="shared" si="26"/>
        <v>DXbiz</v>
      </c>
      <c r="K79" s="1">
        <v>44470</v>
      </c>
      <c r="L79" s="26">
        <f t="shared" si="22"/>
        <v>8880</v>
      </c>
      <c r="M79" s="26">
        <f t="shared" si="27"/>
        <v>8880</v>
      </c>
      <c r="N79">
        <f>+SUMIFS('Other expenses'!$I:$I,'Other expenses'!$C:$C,"&gt;="&amp;'Squad-contributors'!$K79,'Other expenses'!$C:$C,"&lt;"&amp;'Squad-contributors'!$K80,'Other expenses'!$F:$F,'Squad-contributors'!$J79,'Other expenses'!$G:$G,'Squad-contributors'!N$70)</f>
        <v>0</v>
      </c>
      <c r="O79">
        <f>+SUMIFS('Other expenses'!$I:$I,'Other expenses'!$C:$C,"&gt;="&amp;'Squad-contributors'!$K79,'Other expenses'!$C:$C,"&lt;"&amp;'Squad-contributors'!$K80,'Other expenses'!$F:$F,'Squad-contributors'!$J79,'Other expenses'!$G:$G,'Squad-contributors'!O$70)</f>
        <v>0</v>
      </c>
      <c r="P79">
        <f>+SUMIFS('Other expenses'!$I:$I,'Other expenses'!$C:$C,"&gt;="&amp;'Squad-contributors'!$K79,'Other expenses'!$C:$C,"&lt;"&amp;'Squad-contributors'!$K80,'Other expenses'!$F:$F,'Squad-contributors'!$J79,'Other expenses'!$G:$G,'Squad-contributors'!P$70)</f>
        <v>0</v>
      </c>
      <c r="Q79">
        <f>+SUMIFS('Other expenses'!$I:$I,'Other expenses'!$C:$C,"&gt;="&amp;'Squad-contributors'!$K79,'Other expenses'!$C:$C,"&lt;"&amp;'Squad-contributors'!$K80,'Other expenses'!$F:$F,'Squad-contributors'!$J79,'Other expenses'!$G:$G,'Squad-contributors'!Q$70)</f>
        <v>0</v>
      </c>
      <c r="R79">
        <f>+SUMIFS('Other expenses'!$I:$I,'Other expenses'!$C:$C,"&gt;="&amp;'Squad-contributors'!$K79,'Other expenses'!$C:$C,"&lt;"&amp;'Squad-contributors'!$K80,'Other expenses'!$F:$F,'Squad-contributors'!$J79,'Other expenses'!$G:$G,'Squad-contributors'!R$70)</f>
        <v>0</v>
      </c>
      <c r="S79">
        <f>+SUMIFS('Other expenses'!$I:$I,'Other expenses'!$C:$C,"&gt;="&amp;'Squad-contributors'!$K79,'Other expenses'!$C:$C,"&lt;"&amp;'Squad-contributors'!$K80,'Other expenses'!$F:$F,'Squad-contributors'!$J79,'Other expenses'!$G:$G,'Squad-contributors'!S$70)</f>
        <v>0</v>
      </c>
      <c r="T79">
        <f>+SUMIFS('Other expenses'!$I:$I,'Other expenses'!$C:$C,"&gt;="&amp;'Squad-contributors'!$K79,'Other expenses'!$C:$C,"&lt;"&amp;'Squad-contributors'!$K80,'Other expenses'!$F:$F,'Squad-contributors'!$J79,'Other expenses'!$G:$G,'Squad-contributors'!T$70)</f>
        <v>0</v>
      </c>
      <c r="U79">
        <f>+SUMIFS('Other expenses'!$I:$I,'Other expenses'!$C:$C,"&gt;="&amp;'Squad-contributors'!$K79,'Other expenses'!$C:$C,"&lt;"&amp;'Squad-contributors'!$K80,'Other expenses'!$F:$F,'Squad-contributors'!$J79,'Other expenses'!$G:$G,'Squad-contributors'!U$70)</f>
        <v>0</v>
      </c>
      <c r="V79">
        <f>+SUMIFS('Other expenses'!$I:$I,'Other expenses'!$C:$C,"&gt;="&amp;'Squad-contributors'!$K79,'Other expenses'!$C:$C,"&lt;"&amp;'Squad-contributors'!$K80,'Other expenses'!$F:$F,'Squad-contributors'!$J79,'Other expenses'!$G:$G,'Squad-contributors'!V$70)</f>
        <v>0</v>
      </c>
      <c r="W79">
        <f>+SUMIFS('Other expenses'!$I:$I,'Other expenses'!$C:$C,"&gt;="&amp;'Squad-contributors'!$K79,'Other expenses'!$C:$C,"&lt;"&amp;'Squad-contributors'!$K80,'Other expenses'!$F:$F,'Squad-contributors'!$J79,'Other expenses'!$G:$G,'Squad-contributors'!W$70)</f>
        <v>0</v>
      </c>
      <c r="X79">
        <f>+SUMIFS('Other expenses'!$I:$I,'Other expenses'!$C:$C,"&gt;="&amp;'Squad-contributors'!$K79,'Other expenses'!$C:$C,"&lt;"&amp;'Squad-contributors'!$K80,'Other expenses'!$F:$F,'Squad-contributors'!$J79,'Other expenses'!$G:$G,'Squad-contributors'!X$70)</f>
        <v>0</v>
      </c>
      <c r="Y79" s="26">
        <f t="shared" si="23"/>
        <v>8880</v>
      </c>
    </row>
    <row r="80" spans="1:25" x14ac:dyDescent="0.2">
      <c r="A80" t="str">
        <f t="shared" si="24"/>
        <v>DXbiz</v>
      </c>
      <c r="B80" s="1">
        <v>44501</v>
      </c>
      <c r="C80" s="4">
        <f>SUMIFS('Contributor Payouts'!O:O,'Contributor Payouts'!$D:$D,"&gt;="&amp;'Squad-contributors'!$B80,'Contributor Payouts'!$D:$D,"&lt;"&amp;'Squad-contributors'!$B81,'Contributor Payouts'!E:E,'Squad-contributors'!$B$70)</f>
        <v>9060</v>
      </c>
      <c r="D80" s="4">
        <f>SUMIFS('Contributor Payouts'!P:P,'Contributor Payouts'!$D:$D,"&gt;="&amp;'Squad-contributors'!$B80,'Contributor Payouts'!$D:$D,"&lt;"&amp;'Squad-contributors'!$B81,'Contributor Payouts'!F:F,'Squad-contributors'!$B$70)</f>
        <v>0</v>
      </c>
      <c r="E80" s="4">
        <f>SUMIFS('Contributor Payouts'!Q:Q,'Contributor Payouts'!$D:$D,"&gt;="&amp;'Squad-contributors'!$B80,'Contributor Payouts'!$D:$D,"&lt;"&amp;'Squad-contributors'!$B81,'Contributor Payouts'!G:G,'Squad-contributors'!$B$70)</f>
        <v>0</v>
      </c>
      <c r="F80" s="4">
        <f>SUMIFS('Contributor Payouts'!R:R,'Contributor Payouts'!$D:$D,"&gt;="&amp;'Squad-contributors'!$B80,'Contributor Payouts'!$D:$D,"&lt;"&amp;'Squad-contributors'!$B81,'Contributor Payouts'!H:H,'Squad-contributors'!$B$70)</f>
        <v>0</v>
      </c>
      <c r="G80" s="4">
        <f>SUMIFS('Contributor Payouts'!S:S,'Contributor Payouts'!$D:$D,"&gt;="&amp;'Squad-contributors'!$B80,'Contributor Payouts'!$D:$D,"&lt;"&amp;'Squad-contributors'!$B81,'Contributor Payouts'!I:I,'Squad-contributors'!$B$70)</f>
        <v>0</v>
      </c>
      <c r="H80" s="4">
        <f t="shared" si="25"/>
        <v>9060</v>
      </c>
      <c r="J80" t="str">
        <f t="shared" si="26"/>
        <v>DXbiz</v>
      </c>
      <c r="K80" s="1">
        <v>44501</v>
      </c>
      <c r="L80" s="26">
        <f t="shared" si="22"/>
        <v>9060</v>
      </c>
      <c r="M80" s="26">
        <f t="shared" si="27"/>
        <v>9060</v>
      </c>
      <c r="N80">
        <f>+SUMIFS('Other expenses'!$I:$I,'Other expenses'!$C:$C,"&gt;="&amp;'Squad-contributors'!$K80,'Other expenses'!$C:$C,"&lt;"&amp;'Squad-contributors'!$K81,'Other expenses'!$F:$F,'Squad-contributors'!$J80,'Other expenses'!$G:$G,'Squad-contributors'!N$70)</f>
        <v>0</v>
      </c>
      <c r="O80">
        <f>+SUMIFS('Other expenses'!$I:$I,'Other expenses'!$C:$C,"&gt;="&amp;'Squad-contributors'!$K80,'Other expenses'!$C:$C,"&lt;"&amp;'Squad-contributors'!$K81,'Other expenses'!$F:$F,'Squad-contributors'!$J80,'Other expenses'!$G:$G,'Squad-contributors'!O$70)</f>
        <v>0</v>
      </c>
      <c r="P80">
        <f>+SUMIFS('Other expenses'!$I:$I,'Other expenses'!$C:$C,"&gt;="&amp;'Squad-contributors'!$K80,'Other expenses'!$C:$C,"&lt;"&amp;'Squad-contributors'!$K81,'Other expenses'!$F:$F,'Squad-contributors'!$J80,'Other expenses'!$G:$G,'Squad-contributors'!P$70)</f>
        <v>0</v>
      </c>
      <c r="Q80">
        <f>+SUMIFS('Other expenses'!$I:$I,'Other expenses'!$C:$C,"&gt;="&amp;'Squad-contributors'!$K80,'Other expenses'!$C:$C,"&lt;"&amp;'Squad-contributors'!$K81,'Other expenses'!$F:$F,'Squad-contributors'!$J80,'Other expenses'!$G:$G,'Squad-contributors'!Q$70)</f>
        <v>0</v>
      </c>
      <c r="R80">
        <f>+SUMIFS('Other expenses'!$I:$I,'Other expenses'!$C:$C,"&gt;="&amp;'Squad-contributors'!$K80,'Other expenses'!$C:$C,"&lt;"&amp;'Squad-contributors'!$K81,'Other expenses'!$F:$F,'Squad-contributors'!$J80,'Other expenses'!$G:$G,'Squad-contributors'!R$70)</f>
        <v>0</v>
      </c>
      <c r="S80">
        <f>+SUMIFS('Other expenses'!$I:$I,'Other expenses'!$C:$C,"&gt;="&amp;'Squad-contributors'!$K80,'Other expenses'!$C:$C,"&lt;"&amp;'Squad-contributors'!$K81,'Other expenses'!$F:$F,'Squad-contributors'!$J80,'Other expenses'!$G:$G,'Squad-contributors'!S$70)</f>
        <v>0</v>
      </c>
      <c r="T80">
        <f>+SUMIFS('Other expenses'!$I:$I,'Other expenses'!$C:$C,"&gt;="&amp;'Squad-contributors'!$K80,'Other expenses'!$C:$C,"&lt;"&amp;'Squad-contributors'!$K81,'Other expenses'!$F:$F,'Squad-contributors'!$J80,'Other expenses'!$G:$G,'Squad-contributors'!T$70)</f>
        <v>0</v>
      </c>
      <c r="U80">
        <f>+SUMIFS('Other expenses'!$I:$I,'Other expenses'!$C:$C,"&gt;="&amp;'Squad-contributors'!$K80,'Other expenses'!$C:$C,"&lt;"&amp;'Squad-contributors'!$K81,'Other expenses'!$F:$F,'Squad-contributors'!$J80,'Other expenses'!$G:$G,'Squad-contributors'!U$70)</f>
        <v>0</v>
      </c>
      <c r="V80">
        <f>+SUMIFS('Other expenses'!$I:$I,'Other expenses'!$C:$C,"&gt;="&amp;'Squad-contributors'!$K80,'Other expenses'!$C:$C,"&lt;"&amp;'Squad-contributors'!$K81,'Other expenses'!$F:$F,'Squad-contributors'!$J80,'Other expenses'!$G:$G,'Squad-contributors'!V$70)</f>
        <v>0</v>
      </c>
      <c r="W80">
        <f>+SUMIFS('Other expenses'!$I:$I,'Other expenses'!$C:$C,"&gt;="&amp;'Squad-contributors'!$K80,'Other expenses'!$C:$C,"&lt;"&amp;'Squad-contributors'!$K81,'Other expenses'!$F:$F,'Squad-contributors'!$J80,'Other expenses'!$G:$G,'Squad-contributors'!W$70)</f>
        <v>0</v>
      </c>
      <c r="X80">
        <f>+SUMIFS('Other expenses'!$I:$I,'Other expenses'!$C:$C,"&gt;="&amp;'Squad-contributors'!$K80,'Other expenses'!$C:$C,"&lt;"&amp;'Squad-contributors'!$K81,'Other expenses'!$F:$F,'Squad-contributors'!$J80,'Other expenses'!$G:$G,'Squad-contributors'!X$70)</f>
        <v>0</v>
      </c>
      <c r="Y80" s="26">
        <f t="shared" si="23"/>
        <v>9060</v>
      </c>
    </row>
    <row r="81" spans="1:25" x14ac:dyDescent="0.2">
      <c r="A81" t="str">
        <f t="shared" si="24"/>
        <v>DXbiz</v>
      </c>
      <c r="B81" s="1">
        <v>44531</v>
      </c>
      <c r="C81" s="4">
        <f>SUMIFS('Contributor Payouts'!O:O,'Contributor Payouts'!$D:$D,"&gt;="&amp;'Squad-contributors'!$B81,'Contributor Payouts'!$D:$D,"&lt;"&amp;'Squad-contributors'!$B82,'Contributor Payouts'!E:E,'Squad-contributors'!$B$70)</f>
        <v>9060</v>
      </c>
      <c r="D81" s="4">
        <f>SUMIFS('Contributor Payouts'!P:P,'Contributor Payouts'!$D:$D,"&gt;="&amp;'Squad-contributors'!$B81,'Contributor Payouts'!$D:$D,"&lt;"&amp;'Squad-contributors'!$B82,'Contributor Payouts'!F:F,'Squad-contributors'!$B$70)</f>
        <v>0</v>
      </c>
      <c r="E81" s="4">
        <f>SUMIFS('Contributor Payouts'!Q:Q,'Contributor Payouts'!$D:$D,"&gt;="&amp;'Squad-contributors'!$B81,'Contributor Payouts'!$D:$D,"&lt;"&amp;'Squad-contributors'!$B82,'Contributor Payouts'!G:G,'Squad-contributors'!$B$70)</f>
        <v>0</v>
      </c>
      <c r="F81" s="4">
        <f>SUMIFS('Contributor Payouts'!R:R,'Contributor Payouts'!$D:$D,"&gt;="&amp;'Squad-contributors'!$B81,'Contributor Payouts'!$D:$D,"&lt;"&amp;'Squad-contributors'!$B82,'Contributor Payouts'!H:H,'Squad-contributors'!$B$70)</f>
        <v>0</v>
      </c>
      <c r="G81" s="4">
        <f>SUMIFS('Contributor Payouts'!S:S,'Contributor Payouts'!$D:$D,"&gt;="&amp;'Squad-contributors'!$B81,'Contributor Payouts'!$D:$D,"&lt;"&amp;'Squad-contributors'!$B82,'Contributor Payouts'!I:I,'Squad-contributors'!$B$70)</f>
        <v>0</v>
      </c>
      <c r="H81" s="4">
        <f t="shared" si="25"/>
        <v>9060</v>
      </c>
      <c r="J81" t="str">
        <f t="shared" si="26"/>
        <v>DXbiz</v>
      </c>
      <c r="K81" s="1">
        <v>44531</v>
      </c>
      <c r="L81" s="26">
        <f t="shared" si="22"/>
        <v>21236</v>
      </c>
      <c r="M81" s="26">
        <f t="shared" si="27"/>
        <v>9060</v>
      </c>
      <c r="N81">
        <f>+SUMIFS('Other expenses'!$I:$I,'Other expenses'!$C:$C,"&gt;="&amp;'Squad-contributors'!$K81,'Other expenses'!$C:$C,"&lt;"&amp;'Squad-contributors'!$K82,'Other expenses'!$F:$F,'Squad-contributors'!$J81,'Other expenses'!$G:$G,'Squad-contributors'!N$70)</f>
        <v>0</v>
      </c>
      <c r="O81">
        <f>+SUMIFS('Other expenses'!$I:$I,'Other expenses'!$C:$C,"&gt;="&amp;'Squad-contributors'!$K81,'Other expenses'!$C:$C,"&lt;"&amp;'Squad-contributors'!$K82,'Other expenses'!$F:$F,'Squad-contributors'!$J81,'Other expenses'!$G:$G,'Squad-contributors'!O$70)</f>
        <v>0</v>
      </c>
      <c r="P81">
        <f>+SUMIFS('Other expenses'!$I:$I,'Other expenses'!$C:$C,"&gt;="&amp;'Squad-contributors'!$K81,'Other expenses'!$C:$C,"&lt;"&amp;'Squad-contributors'!$K82,'Other expenses'!$F:$F,'Squad-contributors'!$J81,'Other expenses'!$G:$G,'Squad-contributors'!P$70)</f>
        <v>0</v>
      </c>
      <c r="Q81">
        <f>+SUMIFS('Other expenses'!$I:$I,'Other expenses'!$C:$C,"&gt;="&amp;'Squad-contributors'!$K81,'Other expenses'!$C:$C,"&lt;"&amp;'Squad-contributors'!$K82,'Other expenses'!$F:$F,'Squad-contributors'!$J81,'Other expenses'!$G:$G,'Squad-contributors'!Q$70)</f>
        <v>0</v>
      </c>
      <c r="R81">
        <f>+SUMIFS('Other expenses'!$I:$I,'Other expenses'!$C:$C,"&gt;="&amp;'Squad-contributors'!$K81,'Other expenses'!$C:$C,"&lt;"&amp;'Squad-contributors'!$K82,'Other expenses'!$F:$F,'Squad-contributors'!$J81,'Other expenses'!$G:$G,'Squad-contributors'!R$70)</f>
        <v>2176</v>
      </c>
      <c r="S81">
        <f>+SUMIFS('Other expenses'!$I:$I,'Other expenses'!$C:$C,"&gt;="&amp;'Squad-contributors'!$K81,'Other expenses'!$C:$C,"&lt;"&amp;'Squad-contributors'!$K82,'Other expenses'!$F:$F,'Squad-contributors'!$J81,'Other expenses'!$G:$G,'Squad-contributors'!S$70)</f>
        <v>10000</v>
      </c>
      <c r="T81">
        <f>+SUMIFS('Other expenses'!$I:$I,'Other expenses'!$C:$C,"&gt;="&amp;'Squad-contributors'!$K81,'Other expenses'!$C:$C,"&lt;"&amp;'Squad-contributors'!$K82,'Other expenses'!$F:$F,'Squad-contributors'!$J81,'Other expenses'!$G:$G,'Squad-contributors'!T$70)</f>
        <v>0</v>
      </c>
      <c r="U81">
        <f>+SUMIFS('Other expenses'!$I:$I,'Other expenses'!$C:$C,"&gt;="&amp;'Squad-contributors'!$K81,'Other expenses'!$C:$C,"&lt;"&amp;'Squad-contributors'!$K82,'Other expenses'!$F:$F,'Squad-contributors'!$J81,'Other expenses'!$G:$G,'Squad-contributors'!U$70)</f>
        <v>0</v>
      </c>
      <c r="V81">
        <f>+SUMIFS('Other expenses'!$I:$I,'Other expenses'!$C:$C,"&gt;="&amp;'Squad-contributors'!$K81,'Other expenses'!$C:$C,"&lt;"&amp;'Squad-contributors'!$K82,'Other expenses'!$F:$F,'Squad-contributors'!$J81,'Other expenses'!$G:$G,'Squad-contributors'!V$70)</f>
        <v>0</v>
      </c>
      <c r="W81">
        <f>+SUMIFS('Other expenses'!$I:$I,'Other expenses'!$C:$C,"&gt;="&amp;'Squad-contributors'!$K81,'Other expenses'!$C:$C,"&lt;"&amp;'Squad-contributors'!$K82,'Other expenses'!$F:$F,'Squad-contributors'!$J81,'Other expenses'!$G:$G,'Squad-contributors'!W$70)</f>
        <v>0</v>
      </c>
      <c r="X81">
        <f>+SUMIFS('Other expenses'!$I:$I,'Other expenses'!$C:$C,"&gt;="&amp;'Squad-contributors'!$K81,'Other expenses'!$C:$C,"&lt;"&amp;'Squad-contributors'!$K82,'Other expenses'!$F:$F,'Squad-contributors'!$J81,'Other expenses'!$G:$G,'Squad-contributors'!X$70)</f>
        <v>0</v>
      </c>
      <c r="Y81" s="26">
        <f t="shared" si="23"/>
        <v>21236</v>
      </c>
    </row>
    <row r="82" spans="1:25" x14ac:dyDescent="0.2">
      <c r="A82" t="str">
        <f t="shared" si="24"/>
        <v>DXbiz</v>
      </c>
      <c r="B82" s="1">
        <v>44562</v>
      </c>
      <c r="C82" s="4">
        <f>SUMIFS('Contributor Payouts'!O:O,'Contributor Payouts'!$D:$D,"&gt;="&amp;'Squad-contributors'!$B82,'Contributor Payouts'!$D:$D,"&lt;"&amp;'Squad-contributors'!$B83,'Contributor Payouts'!E:E,'Squad-contributors'!$B$70)</f>
        <v>9355</v>
      </c>
      <c r="D82" s="4">
        <f>SUMIFS('Contributor Payouts'!P:P,'Contributor Payouts'!$D:$D,"&gt;="&amp;'Squad-contributors'!$B82,'Contributor Payouts'!$D:$D,"&lt;"&amp;'Squad-contributors'!$B83,'Contributor Payouts'!F:F,'Squad-contributors'!$B$70)</f>
        <v>0</v>
      </c>
      <c r="E82" s="4">
        <f>SUMIFS('Contributor Payouts'!Q:Q,'Contributor Payouts'!$D:$D,"&gt;="&amp;'Squad-contributors'!$B82,'Contributor Payouts'!$D:$D,"&lt;"&amp;'Squad-contributors'!$B83,'Contributor Payouts'!G:G,'Squad-contributors'!$B$70)</f>
        <v>0</v>
      </c>
      <c r="F82" s="4">
        <f>SUMIFS('Contributor Payouts'!R:R,'Contributor Payouts'!$D:$D,"&gt;="&amp;'Squad-contributors'!$B82,'Contributor Payouts'!$D:$D,"&lt;"&amp;'Squad-contributors'!$B83,'Contributor Payouts'!H:H,'Squad-contributors'!$B$70)</f>
        <v>0</v>
      </c>
      <c r="G82" s="4">
        <f>SUMIFS('Contributor Payouts'!S:S,'Contributor Payouts'!$D:$D,"&gt;="&amp;'Squad-contributors'!$B82,'Contributor Payouts'!$D:$D,"&lt;"&amp;'Squad-contributors'!$B83,'Contributor Payouts'!I:I,'Squad-contributors'!$B$70)</f>
        <v>0</v>
      </c>
      <c r="H82" s="4">
        <f t="shared" si="25"/>
        <v>9355</v>
      </c>
      <c r="J82" t="str">
        <f t="shared" si="26"/>
        <v>DXbiz</v>
      </c>
      <c r="K82" s="1">
        <v>44562</v>
      </c>
      <c r="L82" s="26">
        <f t="shared" si="22"/>
        <v>9355</v>
      </c>
      <c r="M82" s="26">
        <f t="shared" si="27"/>
        <v>9355</v>
      </c>
      <c r="N82">
        <f>+SUMIFS('Other expenses'!$I:$I,'Other expenses'!$C:$C,"&gt;="&amp;'Squad-contributors'!$K82,'Other expenses'!$C:$C,"&lt;"&amp;'Squad-contributors'!$K83,'Other expenses'!$F:$F,'Squad-contributors'!$J82,'Other expenses'!$G:$G,'Squad-contributors'!N$70)</f>
        <v>0</v>
      </c>
      <c r="O82">
        <f>+SUMIFS('Other expenses'!$I:$I,'Other expenses'!$C:$C,"&gt;="&amp;'Squad-contributors'!$K82,'Other expenses'!$C:$C,"&lt;"&amp;'Squad-contributors'!$K83,'Other expenses'!$F:$F,'Squad-contributors'!$J82,'Other expenses'!$G:$G,'Squad-contributors'!O$70)</f>
        <v>0</v>
      </c>
      <c r="P82">
        <f>+SUMIFS('Other expenses'!$I:$I,'Other expenses'!$C:$C,"&gt;="&amp;'Squad-contributors'!$K82,'Other expenses'!$C:$C,"&lt;"&amp;'Squad-contributors'!$K83,'Other expenses'!$F:$F,'Squad-contributors'!$J82,'Other expenses'!$G:$G,'Squad-contributors'!P$70)</f>
        <v>0</v>
      </c>
      <c r="Q82">
        <f>+SUMIFS('Other expenses'!$I:$I,'Other expenses'!$C:$C,"&gt;="&amp;'Squad-contributors'!$K82,'Other expenses'!$C:$C,"&lt;"&amp;'Squad-contributors'!$K83,'Other expenses'!$F:$F,'Squad-contributors'!$J82,'Other expenses'!$G:$G,'Squad-contributors'!Q$70)</f>
        <v>0</v>
      </c>
      <c r="R82">
        <f>+SUMIFS('Other expenses'!$I:$I,'Other expenses'!$C:$C,"&gt;="&amp;'Squad-contributors'!$K82,'Other expenses'!$C:$C,"&lt;"&amp;'Squad-contributors'!$K83,'Other expenses'!$F:$F,'Squad-contributors'!$J82,'Other expenses'!$G:$G,'Squad-contributors'!R$70)</f>
        <v>0</v>
      </c>
      <c r="S82">
        <f>+SUMIFS('Other expenses'!$I:$I,'Other expenses'!$C:$C,"&gt;="&amp;'Squad-contributors'!$K82,'Other expenses'!$C:$C,"&lt;"&amp;'Squad-contributors'!$K83,'Other expenses'!$F:$F,'Squad-contributors'!$J82,'Other expenses'!$G:$G,'Squad-contributors'!S$70)</f>
        <v>0</v>
      </c>
      <c r="T82">
        <f>+SUMIFS('Other expenses'!$I:$I,'Other expenses'!$C:$C,"&gt;="&amp;'Squad-contributors'!$K82,'Other expenses'!$C:$C,"&lt;"&amp;'Squad-contributors'!$K83,'Other expenses'!$F:$F,'Squad-contributors'!$J82,'Other expenses'!$G:$G,'Squad-contributors'!T$70)</f>
        <v>0</v>
      </c>
      <c r="U82">
        <f>+SUMIFS('Other expenses'!$I:$I,'Other expenses'!$C:$C,"&gt;="&amp;'Squad-contributors'!$K82,'Other expenses'!$C:$C,"&lt;"&amp;'Squad-contributors'!$K83,'Other expenses'!$F:$F,'Squad-contributors'!$J82,'Other expenses'!$G:$G,'Squad-contributors'!U$70)</f>
        <v>0</v>
      </c>
      <c r="V82">
        <f>+SUMIFS('Other expenses'!$I:$I,'Other expenses'!$C:$C,"&gt;="&amp;'Squad-contributors'!$K82,'Other expenses'!$C:$C,"&lt;"&amp;'Squad-contributors'!$K83,'Other expenses'!$F:$F,'Squad-contributors'!$J82,'Other expenses'!$G:$G,'Squad-contributors'!V$70)</f>
        <v>0</v>
      </c>
      <c r="W82">
        <f>+SUMIFS('Other expenses'!$I:$I,'Other expenses'!$C:$C,"&gt;="&amp;'Squad-contributors'!$K82,'Other expenses'!$C:$C,"&lt;"&amp;'Squad-contributors'!$K83,'Other expenses'!$F:$F,'Squad-contributors'!$J82,'Other expenses'!$G:$G,'Squad-contributors'!W$70)</f>
        <v>0</v>
      </c>
      <c r="X82">
        <f>+SUMIFS('Other expenses'!$I:$I,'Other expenses'!$C:$C,"&gt;="&amp;'Squad-contributors'!$K82,'Other expenses'!$C:$C,"&lt;"&amp;'Squad-contributors'!$K83,'Other expenses'!$F:$F,'Squad-contributors'!$J82,'Other expenses'!$G:$G,'Squad-contributors'!X$70)</f>
        <v>0</v>
      </c>
      <c r="Y82" s="26">
        <f t="shared" si="23"/>
        <v>9355</v>
      </c>
    </row>
    <row r="83" spans="1:25" x14ac:dyDescent="0.2">
      <c r="A83" t="str">
        <f t="shared" si="24"/>
        <v>DXbiz</v>
      </c>
      <c r="B83" s="1">
        <v>44593</v>
      </c>
      <c r="C83" s="4">
        <f>SUMIFS('Contributor Payouts'!O:O,'Contributor Payouts'!$D:$D,"&gt;="&amp;'Squad-contributors'!$B83,'Contributor Payouts'!$D:$D,"&lt;"&amp;'Squad-contributors'!$B84,'Contributor Payouts'!E:E,'Squad-contributors'!$B$70)</f>
        <v>9760</v>
      </c>
      <c r="D83" s="4">
        <f>SUMIFS('Contributor Payouts'!P:P,'Contributor Payouts'!$D:$D,"&gt;="&amp;'Squad-contributors'!$B83,'Contributor Payouts'!$D:$D,"&lt;"&amp;'Squad-contributors'!$B84,'Contributor Payouts'!F:F,'Squad-contributors'!$B$70)</f>
        <v>0</v>
      </c>
      <c r="E83" s="4">
        <f>SUMIFS('Contributor Payouts'!Q:Q,'Contributor Payouts'!$D:$D,"&gt;="&amp;'Squad-contributors'!$B83,'Contributor Payouts'!$D:$D,"&lt;"&amp;'Squad-contributors'!$B84,'Contributor Payouts'!G:G,'Squad-contributors'!$B$70)</f>
        <v>0</v>
      </c>
      <c r="F83" s="4">
        <f>SUMIFS('Contributor Payouts'!R:R,'Contributor Payouts'!$D:$D,"&gt;="&amp;'Squad-contributors'!$B83,'Contributor Payouts'!$D:$D,"&lt;"&amp;'Squad-contributors'!$B84,'Contributor Payouts'!H:H,'Squad-contributors'!$B$70)</f>
        <v>0</v>
      </c>
      <c r="G83" s="4">
        <f>SUMIFS('Contributor Payouts'!S:S,'Contributor Payouts'!$D:$D,"&gt;="&amp;'Squad-contributors'!$B83,'Contributor Payouts'!$D:$D,"&lt;"&amp;'Squad-contributors'!$B84,'Contributor Payouts'!I:I,'Squad-contributors'!$B$70)</f>
        <v>0</v>
      </c>
      <c r="H83" s="4">
        <f t="shared" si="25"/>
        <v>9760</v>
      </c>
      <c r="J83" t="str">
        <f t="shared" si="26"/>
        <v>DXbiz</v>
      </c>
      <c r="K83" s="1">
        <v>44593</v>
      </c>
      <c r="L83" s="26">
        <f t="shared" si="22"/>
        <v>9760</v>
      </c>
      <c r="M83" s="26">
        <f t="shared" si="27"/>
        <v>9760</v>
      </c>
      <c r="N83">
        <f>+SUMIFS('Other expenses'!$I:$I,'Other expenses'!$C:$C,"&gt;="&amp;'Squad-contributors'!$K83,'Other expenses'!$C:$C,"&lt;"&amp;'Squad-contributors'!$K84,'Other expenses'!$F:$F,'Squad-contributors'!$J83,'Other expenses'!$G:$G,'Squad-contributors'!N$70)</f>
        <v>0</v>
      </c>
      <c r="O83">
        <f>+SUMIFS('Other expenses'!$I:$I,'Other expenses'!$C:$C,"&gt;="&amp;'Squad-contributors'!$K83,'Other expenses'!$C:$C,"&lt;"&amp;'Squad-contributors'!$K84,'Other expenses'!$F:$F,'Squad-contributors'!$J83,'Other expenses'!$G:$G,'Squad-contributors'!O$70)</f>
        <v>0</v>
      </c>
      <c r="P83">
        <f>+SUMIFS('Other expenses'!$I:$I,'Other expenses'!$C:$C,"&gt;="&amp;'Squad-contributors'!$K83,'Other expenses'!$C:$C,"&lt;"&amp;'Squad-contributors'!$K84,'Other expenses'!$F:$F,'Squad-contributors'!$J83,'Other expenses'!$G:$G,'Squad-contributors'!P$70)</f>
        <v>0</v>
      </c>
      <c r="Q83">
        <f>+SUMIFS('Other expenses'!$I:$I,'Other expenses'!$C:$C,"&gt;="&amp;'Squad-contributors'!$K83,'Other expenses'!$C:$C,"&lt;"&amp;'Squad-contributors'!$K84,'Other expenses'!$F:$F,'Squad-contributors'!$J83,'Other expenses'!$G:$G,'Squad-contributors'!Q$70)</f>
        <v>0</v>
      </c>
      <c r="R83">
        <f>+SUMIFS('Other expenses'!$I:$I,'Other expenses'!$C:$C,"&gt;="&amp;'Squad-contributors'!$K83,'Other expenses'!$C:$C,"&lt;"&amp;'Squad-contributors'!$K84,'Other expenses'!$F:$F,'Squad-contributors'!$J83,'Other expenses'!$G:$G,'Squad-contributors'!R$70)</f>
        <v>0</v>
      </c>
      <c r="S83">
        <f>+SUMIFS('Other expenses'!$I:$I,'Other expenses'!$C:$C,"&gt;="&amp;'Squad-contributors'!$K83,'Other expenses'!$C:$C,"&lt;"&amp;'Squad-contributors'!$K84,'Other expenses'!$F:$F,'Squad-contributors'!$J83,'Other expenses'!$G:$G,'Squad-contributors'!S$70)</f>
        <v>0</v>
      </c>
      <c r="T83">
        <f>+SUMIFS('Other expenses'!$I:$I,'Other expenses'!$C:$C,"&gt;="&amp;'Squad-contributors'!$K83,'Other expenses'!$C:$C,"&lt;"&amp;'Squad-contributors'!$K84,'Other expenses'!$F:$F,'Squad-contributors'!$J83,'Other expenses'!$G:$G,'Squad-contributors'!T$70)</f>
        <v>0</v>
      </c>
      <c r="U83">
        <f>+SUMIFS('Other expenses'!$I:$I,'Other expenses'!$C:$C,"&gt;="&amp;'Squad-contributors'!$K83,'Other expenses'!$C:$C,"&lt;"&amp;'Squad-contributors'!$K84,'Other expenses'!$F:$F,'Squad-contributors'!$J83,'Other expenses'!$G:$G,'Squad-contributors'!U$70)</f>
        <v>0</v>
      </c>
      <c r="V83">
        <f>+SUMIFS('Other expenses'!$I:$I,'Other expenses'!$C:$C,"&gt;="&amp;'Squad-contributors'!$K83,'Other expenses'!$C:$C,"&lt;"&amp;'Squad-contributors'!$K84,'Other expenses'!$F:$F,'Squad-contributors'!$J83,'Other expenses'!$G:$G,'Squad-contributors'!V$70)</f>
        <v>0</v>
      </c>
      <c r="W83">
        <f>+SUMIFS('Other expenses'!$I:$I,'Other expenses'!$C:$C,"&gt;="&amp;'Squad-contributors'!$K83,'Other expenses'!$C:$C,"&lt;"&amp;'Squad-contributors'!$K84,'Other expenses'!$F:$F,'Squad-contributors'!$J83,'Other expenses'!$G:$G,'Squad-contributors'!W$70)</f>
        <v>0</v>
      </c>
      <c r="X83">
        <f>+SUMIFS('Other expenses'!$I:$I,'Other expenses'!$C:$C,"&gt;="&amp;'Squad-contributors'!$K83,'Other expenses'!$C:$C,"&lt;"&amp;'Squad-contributors'!$K84,'Other expenses'!$F:$F,'Squad-contributors'!$J83,'Other expenses'!$G:$G,'Squad-contributors'!X$70)</f>
        <v>0</v>
      </c>
      <c r="Y83" s="26">
        <f t="shared" si="23"/>
        <v>9760</v>
      </c>
    </row>
    <row r="84" spans="1:25" x14ac:dyDescent="0.2">
      <c r="A84" t="str">
        <f t="shared" si="24"/>
        <v>DXbiz</v>
      </c>
      <c r="B84" s="1">
        <v>44621</v>
      </c>
      <c r="C84" s="4">
        <f>SUMIFS('Contributor Payouts'!O:O,'Contributor Payouts'!$D:$D,"&gt;="&amp;'Squad-contributors'!$B84,'Contributor Payouts'!$D:$D,"&lt;"&amp;'Squad-contributors'!$B85,'Contributor Payouts'!E:E,'Squad-contributors'!$B$70)</f>
        <v>9920</v>
      </c>
      <c r="D84" s="4">
        <f>SUMIFS('Contributor Payouts'!P:P,'Contributor Payouts'!$D:$D,"&gt;="&amp;'Squad-contributors'!$B84,'Contributor Payouts'!$D:$D,"&lt;"&amp;'Squad-contributors'!$B85,'Contributor Payouts'!F:F,'Squad-contributors'!$B$70)</f>
        <v>0</v>
      </c>
      <c r="E84" s="4">
        <f>SUMIFS('Contributor Payouts'!Q:Q,'Contributor Payouts'!$D:$D,"&gt;="&amp;'Squad-contributors'!$B84,'Contributor Payouts'!$D:$D,"&lt;"&amp;'Squad-contributors'!$B85,'Contributor Payouts'!G:G,'Squad-contributors'!$B$70)</f>
        <v>0</v>
      </c>
      <c r="F84" s="4">
        <f>SUMIFS('Contributor Payouts'!R:R,'Contributor Payouts'!$D:$D,"&gt;="&amp;'Squad-contributors'!$B84,'Contributor Payouts'!$D:$D,"&lt;"&amp;'Squad-contributors'!$B85,'Contributor Payouts'!H:H,'Squad-contributors'!$B$70)</f>
        <v>0</v>
      </c>
      <c r="G84" s="4">
        <f>SUMIFS('Contributor Payouts'!S:S,'Contributor Payouts'!$D:$D,"&gt;="&amp;'Squad-contributors'!$B84,'Contributor Payouts'!$D:$D,"&lt;"&amp;'Squad-contributors'!$B85,'Contributor Payouts'!I:I,'Squad-contributors'!$B$70)</f>
        <v>0</v>
      </c>
      <c r="H84" s="4">
        <f t="shared" si="25"/>
        <v>9920</v>
      </c>
      <c r="J84" t="str">
        <f t="shared" si="26"/>
        <v>DXbiz</v>
      </c>
      <c r="K84" s="1">
        <v>44621</v>
      </c>
      <c r="L84" s="26">
        <f t="shared" si="22"/>
        <v>13645</v>
      </c>
      <c r="M84" s="26">
        <f t="shared" si="27"/>
        <v>9920</v>
      </c>
      <c r="N84">
        <f>+SUMIFS('Other expenses'!$I:$I,'Other expenses'!$C:$C,"&gt;="&amp;'Squad-contributors'!$K84,'Other expenses'!$C:$C,"&lt;"&amp;'Squad-contributors'!$K85,'Other expenses'!$F:$F,'Squad-contributors'!$J84,'Other expenses'!$G:$G,'Squad-contributors'!N$70)</f>
        <v>0</v>
      </c>
      <c r="O84">
        <f>+SUMIFS('Other expenses'!$I:$I,'Other expenses'!$C:$C,"&gt;="&amp;'Squad-contributors'!$K84,'Other expenses'!$C:$C,"&lt;"&amp;'Squad-contributors'!$K85,'Other expenses'!$F:$F,'Squad-contributors'!$J84,'Other expenses'!$G:$G,'Squad-contributors'!O$70)</f>
        <v>0</v>
      </c>
      <c r="P84">
        <f>+SUMIFS('Other expenses'!$I:$I,'Other expenses'!$C:$C,"&gt;="&amp;'Squad-contributors'!$K84,'Other expenses'!$C:$C,"&lt;"&amp;'Squad-contributors'!$K85,'Other expenses'!$F:$F,'Squad-contributors'!$J84,'Other expenses'!$G:$G,'Squad-contributors'!P$70)</f>
        <v>0</v>
      </c>
      <c r="Q84">
        <f>+SUMIFS('Other expenses'!$I:$I,'Other expenses'!$C:$C,"&gt;="&amp;'Squad-contributors'!$K84,'Other expenses'!$C:$C,"&lt;"&amp;'Squad-contributors'!$K85,'Other expenses'!$F:$F,'Squad-contributors'!$J84,'Other expenses'!$G:$G,'Squad-contributors'!Q$70)</f>
        <v>0</v>
      </c>
      <c r="R84">
        <f>+SUMIFS('Other expenses'!$I:$I,'Other expenses'!$C:$C,"&gt;="&amp;'Squad-contributors'!$K84,'Other expenses'!$C:$C,"&lt;"&amp;'Squad-contributors'!$K85,'Other expenses'!$F:$F,'Squad-contributors'!$J84,'Other expenses'!$G:$G,'Squad-contributors'!R$70)</f>
        <v>3725</v>
      </c>
      <c r="S84">
        <f>+SUMIFS('Other expenses'!$I:$I,'Other expenses'!$C:$C,"&gt;="&amp;'Squad-contributors'!$K84,'Other expenses'!$C:$C,"&lt;"&amp;'Squad-contributors'!$K85,'Other expenses'!$F:$F,'Squad-contributors'!$J84,'Other expenses'!$G:$G,'Squad-contributors'!S$70)</f>
        <v>0</v>
      </c>
      <c r="T84">
        <f>+SUMIFS('Other expenses'!$I:$I,'Other expenses'!$C:$C,"&gt;="&amp;'Squad-contributors'!$K84,'Other expenses'!$C:$C,"&lt;"&amp;'Squad-contributors'!$K85,'Other expenses'!$F:$F,'Squad-contributors'!$J84,'Other expenses'!$G:$G,'Squad-contributors'!T$70)</f>
        <v>0</v>
      </c>
      <c r="U84">
        <f>+SUMIFS('Other expenses'!$I:$I,'Other expenses'!$C:$C,"&gt;="&amp;'Squad-contributors'!$K84,'Other expenses'!$C:$C,"&lt;"&amp;'Squad-contributors'!$K85,'Other expenses'!$F:$F,'Squad-contributors'!$J84,'Other expenses'!$G:$G,'Squad-contributors'!U$70)</f>
        <v>0</v>
      </c>
      <c r="V84">
        <f>+SUMIFS('Other expenses'!$I:$I,'Other expenses'!$C:$C,"&gt;="&amp;'Squad-contributors'!$K84,'Other expenses'!$C:$C,"&lt;"&amp;'Squad-contributors'!$K85,'Other expenses'!$F:$F,'Squad-contributors'!$J84,'Other expenses'!$G:$G,'Squad-contributors'!V$70)</f>
        <v>0</v>
      </c>
      <c r="W84">
        <f>+SUMIFS('Other expenses'!$I:$I,'Other expenses'!$C:$C,"&gt;="&amp;'Squad-contributors'!$K84,'Other expenses'!$C:$C,"&lt;"&amp;'Squad-contributors'!$K85,'Other expenses'!$F:$F,'Squad-contributors'!$J84,'Other expenses'!$G:$G,'Squad-contributors'!W$70)</f>
        <v>0</v>
      </c>
      <c r="X84">
        <f>+SUMIFS('Other expenses'!$I:$I,'Other expenses'!$C:$C,"&gt;="&amp;'Squad-contributors'!$K84,'Other expenses'!$C:$C,"&lt;"&amp;'Squad-contributors'!$K85,'Other expenses'!$F:$F,'Squad-contributors'!$J84,'Other expenses'!$G:$G,'Squad-contributors'!X$70)</f>
        <v>0</v>
      </c>
      <c r="Y84" s="26">
        <f t="shared" si="23"/>
        <v>13645</v>
      </c>
    </row>
    <row r="85" spans="1:25" x14ac:dyDescent="0.2">
      <c r="A85" t="str">
        <f t="shared" si="24"/>
        <v>DXbiz</v>
      </c>
      <c r="B85" s="1">
        <v>44652</v>
      </c>
      <c r="C85" s="4">
        <f>SUMIFS('Contributor Payouts'!O:O,'Contributor Payouts'!$D:$D,"&gt;="&amp;'Squad-contributors'!$B85,'Contributor Payouts'!$D:$D,"&lt;"&amp;'Squad-contributors'!$B86,'Contributor Payouts'!E:E,'Squad-contributors'!$B$70)</f>
        <v>16060</v>
      </c>
      <c r="D85" s="4">
        <f>SUMIFS('Contributor Payouts'!P:P,'Contributor Payouts'!$D:$D,"&gt;="&amp;'Squad-contributors'!$B85,'Contributor Payouts'!$D:$D,"&lt;"&amp;'Squad-contributors'!$B86,'Contributor Payouts'!F:F,'Squad-contributors'!$B$70)</f>
        <v>0</v>
      </c>
      <c r="E85" s="4">
        <f>SUMIFS('Contributor Payouts'!Q:Q,'Contributor Payouts'!$D:$D,"&gt;="&amp;'Squad-contributors'!$B85,'Contributor Payouts'!$D:$D,"&lt;"&amp;'Squad-contributors'!$B86,'Contributor Payouts'!G:G,'Squad-contributors'!$B$70)</f>
        <v>0</v>
      </c>
      <c r="F85" s="4">
        <f>SUMIFS('Contributor Payouts'!R:R,'Contributor Payouts'!$D:$D,"&gt;="&amp;'Squad-contributors'!$B85,'Contributor Payouts'!$D:$D,"&lt;"&amp;'Squad-contributors'!$B86,'Contributor Payouts'!H:H,'Squad-contributors'!$B$70)</f>
        <v>0</v>
      </c>
      <c r="G85" s="4">
        <f>SUMIFS('Contributor Payouts'!S:S,'Contributor Payouts'!$D:$D,"&gt;="&amp;'Squad-contributors'!$B85,'Contributor Payouts'!$D:$D,"&lt;"&amp;'Squad-contributors'!$B86,'Contributor Payouts'!I:I,'Squad-contributors'!$B$70)</f>
        <v>0</v>
      </c>
      <c r="H85" s="4">
        <f t="shared" si="25"/>
        <v>16060</v>
      </c>
      <c r="J85" t="str">
        <f t="shared" si="26"/>
        <v>DXbiz</v>
      </c>
      <c r="K85" s="1">
        <v>44652</v>
      </c>
      <c r="L85" s="26">
        <f t="shared" si="22"/>
        <v>16060</v>
      </c>
      <c r="M85" s="26">
        <f t="shared" si="27"/>
        <v>16060</v>
      </c>
      <c r="N85">
        <f>+SUMIFS('Other expenses'!$I:$I,'Other expenses'!$C:$C,"&gt;="&amp;'Squad-contributors'!$K85,'Other expenses'!$C:$C,"&lt;"&amp;'Squad-contributors'!$K86,'Other expenses'!$F:$F,'Squad-contributors'!$J85,'Other expenses'!$G:$G,'Squad-contributors'!N$70)</f>
        <v>0</v>
      </c>
      <c r="O85">
        <f>+SUMIFS('Other expenses'!$I:$I,'Other expenses'!$C:$C,"&gt;="&amp;'Squad-contributors'!$K85,'Other expenses'!$C:$C,"&lt;"&amp;'Squad-contributors'!$K86,'Other expenses'!$F:$F,'Squad-contributors'!$J85,'Other expenses'!$G:$G,'Squad-contributors'!O$70)</f>
        <v>0</v>
      </c>
      <c r="P85">
        <f>+SUMIFS('Other expenses'!$I:$I,'Other expenses'!$C:$C,"&gt;="&amp;'Squad-contributors'!$K85,'Other expenses'!$C:$C,"&lt;"&amp;'Squad-contributors'!$K86,'Other expenses'!$F:$F,'Squad-contributors'!$J85,'Other expenses'!$G:$G,'Squad-contributors'!P$70)</f>
        <v>0</v>
      </c>
      <c r="Q85">
        <f>+SUMIFS('Other expenses'!$I:$I,'Other expenses'!$C:$C,"&gt;="&amp;'Squad-contributors'!$K85,'Other expenses'!$C:$C,"&lt;"&amp;'Squad-contributors'!$K86,'Other expenses'!$F:$F,'Squad-contributors'!$J85,'Other expenses'!$G:$G,'Squad-contributors'!Q$70)</f>
        <v>0</v>
      </c>
      <c r="R85">
        <f>+SUMIFS('Other expenses'!$I:$I,'Other expenses'!$C:$C,"&gt;="&amp;'Squad-contributors'!$K85,'Other expenses'!$C:$C,"&lt;"&amp;'Squad-contributors'!$K86,'Other expenses'!$F:$F,'Squad-contributors'!$J85,'Other expenses'!$G:$G,'Squad-contributors'!R$70)</f>
        <v>0</v>
      </c>
      <c r="S85">
        <f>+SUMIFS('Other expenses'!$I:$I,'Other expenses'!$C:$C,"&gt;="&amp;'Squad-contributors'!$K85,'Other expenses'!$C:$C,"&lt;"&amp;'Squad-contributors'!$K86,'Other expenses'!$F:$F,'Squad-contributors'!$J85,'Other expenses'!$G:$G,'Squad-contributors'!S$70)</f>
        <v>0</v>
      </c>
      <c r="T85">
        <f>+SUMIFS('Other expenses'!$I:$I,'Other expenses'!$C:$C,"&gt;="&amp;'Squad-contributors'!$K85,'Other expenses'!$C:$C,"&lt;"&amp;'Squad-contributors'!$K86,'Other expenses'!$F:$F,'Squad-contributors'!$J85,'Other expenses'!$G:$G,'Squad-contributors'!T$70)</f>
        <v>0</v>
      </c>
      <c r="U85">
        <f>+SUMIFS('Other expenses'!$I:$I,'Other expenses'!$C:$C,"&gt;="&amp;'Squad-contributors'!$K85,'Other expenses'!$C:$C,"&lt;"&amp;'Squad-contributors'!$K86,'Other expenses'!$F:$F,'Squad-contributors'!$J85,'Other expenses'!$G:$G,'Squad-contributors'!U$70)</f>
        <v>0</v>
      </c>
      <c r="V85">
        <f>+SUMIFS('Other expenses'!$I:$I,'Other expenses'!$C:$C,"&gt;="&amp;'Squad-contributors'!$K85,'Other expenses'!$C:$C,"&lt;"&amp;'Squad-contributors'!$K86,'Other expenses'!$F:$F,'Squad-contributors'!$J85,'Other expenses'!$G:$G,'Squad-contributors'!V$70)</f>
        <v>0</v>
      </c>
      <c r="W85">
        <f>+SUMIFS('Other expenses'!$I:$I,'Other expenses'!$C:$C,"&gt;="&amp;'Squad-contributors'!$K85,'Other expenses'!$C:$C,"&lt;"&amp;'Squad-contributors'!$K86,'Other expenses'!$F:$F,'Squad-contributors'!$J85,'Other expenses'!$G:$G,'Squad-contributors'!W$70)</f>
        <v>0</v>
      </c>
      <c r="X85">
        <f>+SUMIFS('Other expenses'!$I:$I,'Other expenses'!$C:$C,"&gt;="&amp;'Squad-contributors'!$K85,'Other expenses'!$C:$C,"&lt;"&amp;'Squad-contributors'!$K86,'Other expenses'!$F:$F,'Squad-contributors'!$J85,'Other expenses'!$G:$G,'Squad-contributors'!X$70)</f>
        <v>0</v>
      </c>
      <c r="Y85" s="26">
        <f t="shared" si="23"/>
        <v>16060</v>
      </c>
    </row>
    <row r="86" spans="1:25" x14ac:dyDescent="0.2">
      <c r="A86" t="str">
        <f t="shared" si="24"/>
        <v>DXbiz</v>
      </c>
      <c r="B86" s="1">
        <v>44682</v>
      </c>
      <c r="C86" s="4">
        <f>SUMIFS('Contributor Payouts'!O:O,'Contributor Payouts'!$D:$D,"&gt;="&amp;'Squad-contributors'!$B86,'Contributor Payouts'!$D:$D,"&lt;"&amp;'Squad-contributors'!$B87,'Contributor Payouts'!E:E,'Squad-contributors'!$B$70)</f>
        <v>10460</v>
      </c>
      <c r="D86" s="4">
        <f>SUMIFS('Contributor Payouts'!P:P,'Contributor Payouts'!$D:$D,"&gt;="&amp;'Squad-contributors'!$B86,'Contributor Payouts'!$D:$D,"&lt;"&amp;'Squad-contributors'!$B87,'Contributor Payouts'!F:F,'Squad-contributors'!$B$70)</f>
        <v>0</v>
      </c>
      <c r="E86" s="4">
        <f>SUMIFS('Contributor Payouts'!Q:Q,'Contributor Payouts'!$D:$D,"&gt;="&amp;'Squad-contributors'!$B86,'Contributor Payouts'!$D:$D,"&lt;"&amp;'Squad-contributors'!$B87,'Contributor Payouts'!G:G,'Squad-contributors'!$B$70)</f>
        <v>0</v>
      </c>
      <c r="F86" s="4">
        <f>SUMIFS('Contributor Payouts'!R:R,'Contributor Payouts'!$D:$D,"&gt;="&amp;'Squad-contributors'!$B86,'Contributor Payouts'!$D:$D,"&lt;"&amp;'Squad-contributors'!$B87,'Contributor Payouts'!H:H,'Squad-contributors'!$B$70)</f>
        <v>0</v>
      </c>
      <c r="G86" s="4">
        <f>SUMIFS('Contributor Payouts'!S:S,'Contributor Payouts'!$D:$D,"&gt;="&amp;'Squad-contributors'!$B86,'Contributor Payouts'!$D:$D,"&lt;"&amp;'Squad-contributors'!$B87,'Contributor Payouts'!I:I,'Squad-contributors'!$B$70)</f>
        <v>0</v>
      </c>
      <c r="H86" s="4">
        <f t="shared" si="25"/>
        <v>10460</v>
      </c>
      <c r="J86" t="str">
        <f t="shared" si="26"/>
        <v>DXbiz</v>
      </c>
      <c r="K86" s="1">
        <v>44682</v>
      </c>
      <c r="L86" s="26">
        <f t="shared" si="22"/>
        <v>23344</v>
      </c>
      <c r="M86" s="26">
        <f t="shared" si="27"/>
        <v>10460</v>
      </c>
      <c r="N86">
        <f>+SUMIFS('Other expenses'!$I:$I,'Other expenses'!$C:$C,"&gt;="&amp;'Squad-contributors'!$K86,'Other expenses'!$C:$C,"&lt;"&amp;'Squad-contributors'!$K87,'Other expenses'!$F:$F,'Squad-contributors'!$J86,'Other expenses'!$G:$G,'Squad-contributors'!N$70)</f>
        <v>0</v>
      </c>
      <c r="O86">
        <f>+SUMIFS('Other expenses'!$I:$I,'Other expenses'!$C:$C,"&gt;="&amp;'Squad-contributors'!$K86,'Other expenses'!$C:$C,"&lt;"&amp;'Squad-contributors'!$K87,'Other expenses'!$F:$F,'Squad-contributors'!$J86,'Other expenses'!$G:$G,'Squad-contributors'!O$70)</f>
        <v>0</v>
      </c>
      <c r="P86">
        <f>+SUMIFS('Other expenses'!$I:$I,'Other expenses'!$C:$C,"&gt;="&amp;'Squad-contributors'!$K86,'Other expenses'!$C:$C,"&lt;"&amp;'Squad-contributors'!$K87,'Other expenses'!$F:$F,'Squad-contributors'!$J86,'Other expenses'!$G:$G,'Squad-contributors'!P$70)</f>
        <v>0</v>
      </c>
      <c r="Q86">
        <f>+SUMIFS('Other expenses'!$I:$I,'Other expenses'!$C:$C,"&gt;="&amp;'Squad-contributors'!$K86,'Other expenses'!$C:$C,"&lt;"&amp;'Squad-contributors'!$K87,'Other expenses'!$F:$F,'Squad-contributors'!$J86,'Other expenses'!$G:$G,'Squad-contributors'!Q$70)</f>
        <v>0</v>
      </c>
      <c r="R86">
        <f>+SUMIFS('Other expenses'!$I:$I,'Other expenses'!$C:$C,"&gt;="&amp;'Squad-contributors'!$K86,'Other expenses'!$C:$C,"&lt;"&amp;'Squad-contributors'!$K87,'Other expenses'!$F:$F,'Squad-contributors'!$J86,'Other expenses'!$G:$G,'Squad-contributors'!R$70)</f>
        <v>12884</v>
      </c>
      <c r="S86">
        <f>+SUMIFS('Other expenses'!$I:$I,'Other expenses'!$C:$C,"&gt;="&amp;'Squad-contributors'!$K86,'Other expenses'!$C:$C,"&lt;"&amp;'Squad-contributors'!$K87,'Other expenses'!$F:$F,'Squad-contributors'!$J86,'Other expenses'!$G:$G,'Squad-contributors'!S$70)</f>
        <v>0</v>
      </c>
      <c r="T86">
        <f>+SUMIFS('Other expenses'!$I:$I,'Other expenses'!$C:$C,"&gt;="&amp;'Squad-contributors'!$K86,'Other expenses'!$C:$C,"&lt;"&amp;'Squad-contributors'!$K87,'Other expenses'!$F:$F,'Squad-contributors'!$J86,'Other expenses'!$G:$G,'Squad-contributors'!T$70)</f>
        <v>0</v>
      </c>
      <c r="U86">
        <f>+SUMIFS('Other expenses'!$I:$I,'Other expenses'!$C:$C,"&gt;="&amp;'Squad-contributors'!$K86,'Other expenses'!$C:$C,"&lt;"&amp;'Squad-contributors'!$K87,'Other expenses'!$F:$F,'Squad-contributors'!$J86,'Other expenses'!$G:$G,'Squad-contributors'!U$70)</f>
        <v>0</v>
      </c>
      <c r="V86">
        <f>+SUMIFS('Other expenses'!$I:$I,'Other expenses'!$C:$C,"&gt;="&amp;'Squad-contributors'!$K86,'Other expenses'!$C:$C,"&lt;"&amp;'Squad-contributors'!$K87,'Other expenses'!$F:$F,'Squad-contributors'!$J86,'Other expenses'!$G:$G,'Squad-contributors'!V$70)</f>
        <v>0</v>
      </c>
      <c r="W86">
        <f>+SUMIFS('Other expenses'!$I:$I,'Other expenses'!$C:$C,"&gt;="&amp;'Squad-contributors'!$K86,'Other expenses'!$C:$C,"&lt;"&amp;'Squad-contributors'!$K87,'Other expenses'!$F:$F,'Squad-contributors'!$J86,'Other expenses'!$G:$G,'Squad-contributors'!W$70)</f>
        <v>0</v>
      </c>
      <c r="X86">
        <f>+SUMIFS('Other expenses'!$I:$I,'Other expenses'!$C:$C,"&gt;="&amp;'Squad-contributors'!$K86,'Other expenses'!$C:$C,"&lt;"&amp;'Squad-contributors'!$K87,'Other expenses'!$F:$F,'Squad-contributors'!$J86,'Other expenses'!$G:$G,'Squad-contributors'!X$70)</f>
        <v>0</v>
      </c>
      <c r="Y86" s="26">
        <f t="shared" si="23"/>
        <v>23344</v>
      </c>
    </row>
    <row r="87" spans="1:25" x14ac:dyDescent="0.2">
      <c r="A87" t="str">
        <f t="shared" si="24"/>
        <v>DXbiz</v>
      </c>
      <c r="B87" s="1">
        <v>44713</v>
      </c>
      <c r="J87" t="str">
        <f t="shared" si="26"/>
        <v>DXbiz</v>
      </c>
      <c r="K87" s="1">
        <v>44713</v>
      </c>
      <c r="L87" s="26">
        <f t="shared" si="22"/>
        <v>0</v>
      </c>
      <c r="M87" s="26">
        <f t="shared" si="27"/>
        <v>0</v>
      </c>
    </row>
    <row r="90" spans="1:25" x14ac:dyDescent="0.2">
      <c r="A90" t="s">
        <v>1345</v>
      </c>
      <c r="B90" t="s">
        <v>61</v>
      </c>
      <c r="C90" s="2" t="s">
        <v>4</v>
      </c>
      <c r="D90" s="2" t="s">
        <v>5</v>
      </c>
      <c r="E90" s="2" t="s">
        <v>6</v>
      </c>
      <c r="F90" s="2" t="s">
        <v>7</v>
      </c>
      <c r="G90" s="2" t="s">
        <v>8</v>
      </c>
      <c r="H90" s="2" t="s">
        <v>1435</v>
      </c>
      <c r="J90" t="s">
        <v>1345</v>
      </c>
      <c r="K90" t="str">
        <f>+B90</f>
        <v>Governance</v>
      </c>
      <c r="L90" t="s">
        <v>1473</v>
      </c>
      <c r="M90" t="s">
        <v>1456</v>
      </c>
      <c r="N90" s="30" t="s">
        <v>883</v>
      </c>
      <c r="O90" s="30" t="s">
        <v>1414</v>
      </c>
      <c r="P90" s="30" t="s">
        <v>901</v>
      </c>
      <c r="Q90" s="30" t="s">
        <v>1035</v>
      </c>
      <c r="R90" s="30" t="s">
        <v>1003</v>
      </c>
      <c r="S90" s="30" t="s">
        <v>896</v>
      </c>
      <c r="T90" s="30" t="s">
        <v>968</v>
      </c>
      <c r="U90" s="30" t="s">
        <v>932</v>
      </c>
      <c r="V90" s="30" t="s">
        <v>1067</v>
      </c>
      <c r="W90" s="30" t="s">
        <v>874</v>
      </c>
      <c r="X90" s="30" t="s">
        <v>1044</v>
      </c>
    </row>
    <row r="91" spans="1:25" x14ac:dyDescent="0.2">
      <c r="A91" t="str">
        <f>+B$90</f>
        <v>Governance</v>
      </c>
      <c r="B91" s="1">
        <v>44228</v>
      </c>
      <c r="C91" s="4">
        <f>SUMIFS('Contributor Payouts'!O:O,'Contributor Payouts'!$D:$D,"&gt;="&amp;'Squad-contributors'!$B91,'Contributor Payouts'!$D:$D,"&lt;"&amp;'Squad-contributors'!$B92,'Contributor Payouts'!E:E,'Squad-contributors'!$B$90)</f>
        <v>3600</v>
      </c>
      <c r="D91" s="4">
        <f>SUMIFS('Contributor Payouts'!P:P,'Contributor Payouts'!$D:$D,"&gt;="&amp;'Squad-contributors'!$B91,'Contributor Payouts'!$D:$D,"&lt;"&amp;'Squad-contributors'!$B92,'Contributor Payouts'!F:F,'Squad-contributors'!$B$90)</f>
        <v>4360</v>
      </c>
      <c r="E91" s="4">
        <f>SUMIFS('Contributor Payouts'!Q:Q,'Contributor Payouts'!$D:$D,"&gt;="&amp;'Squad-contributors'!$B91,'Contributor Payouts'!$D:$D,"&lt;"&amp;'Squad-contributors'!$B92,'Contributor Payouts'!G:G,'Squad-contributors'!$B$90)</f>
        <v>1600</v>
      </c>
      <c r="F91" s="4">
        <f>SUMIFS('Contributor Payouts'!R:R,'Contributor Payouts'!$D:$D,"&gt;="&amp;'Squad-contributors'!$B91,'Contributor Payouts'!$D:$D,"&lt;"&amp;'Squad-contributors'!$B92,'Contributor Payouts'!H:H,'Squad-contributors'!$B$90)</f>
        <v>1200</v>
      </c>
      <c r="G91" s="4">
        <f>SUMIFS('Contributor Payouts'!S:S,'Contributor Payouts'!$D:$D,"&gt;="&amp;'Squad-contributors'!$B91,'Contributor Payouts'!$D:$D,"&lt;"&amp;'Squad-contributors'!$B92,'Contributor Payouts'!I:I,'Squad-contributors'!$B$90)</f>
        <v>0</v>
      </c>
      <c r="H91" s="4">
        <f>SUM(C91:G91)</f>
        <v>10760</v>
      </c>
      <c r="J91" t="str">
        <f>+A91</f>
        <v>Governance</v>
      </c>
      <c r="K91" s="1">
        <v>44228</v>
      </c>
      <c r="L91" s="26">
        <f t="shared" ref="L91:L107" si="28">+SUM(M91:X91)</f>
        <v>18260</v>
      </c>
      <c r="M91" s="26">
        <f>+H91</f>
        <v>10760</v>
      </c>
      <c r="N91">
        <f>+SUMIFS('Other expenses'!$I:$I,'Other expenses'!$C:$C,"&gt;="&amp;'Squad-contributors'!$K91,'Other expenses'!$C:$C,"&lt;"&amp;'Squad-contributors'!$K92,'Other expenses'!$F:$F,'Squad-contributors'!$J91,'Other expenses'!$G:$G,'Squad-contributors'!N$90)</f>
        <v>0</v>
      </c>
      <c r="O91">
        <f>+SUMIFS('Other expenses'!$I:$I,'Other expenses'!$C:$C,"&gt;="&amp;'Squad-contributors'!$K91,'Other expenses'!$C:$C,"&lt;"&amp;'Squad-contributors'!$K92,'Other expenses'!$F:$F,'Squad-contributors'!$J91,'Other expenses'!$G:$G,'Squad-contributors'!O$90)</f>
        <v>0</v>
      </c>
      <c r="P91">
        <f>+SUMIFS('Other expenses'!$I:$I,'Other expenses'!$C:$C,"&gt;="&amp;'Squad-contributors'!$K91,'Other expenses'!$C:$C,"&lt;"&amp;'Squad-contributors'!$K92,'Other expenses'!$F:$F,'Squad-contributors'!$J91,'Other expenses'!$G:$G,'Squad-contributors'!P$90)</f>
        <v>0</v>
      </c>
      <c r="Q91">
        <f>+SUMIFS('Other expenses'!$I:$I,'Other expenses'!$C:$C,"&gt;="&amp;'Squad-contributors'!$K91,'Other expenses'!$C:$C,"&lt;"&amp;'Squad-contributors'!$K92,'Other expenses'!$F:$F,'Squad-contributors'!$J91,'Other expenses'!$G:$G,'Squad-contributors'!Q$90)</f>
        <v>0</v>
      </c>
      <c r="R91">
        <f>+SUMIFS('Other expenses'!$I:$I,'Other expenses'!$C:$C,"&gt;="&amp;'Squad-contributors'!$K91,'Other expenses'!$C:$C,"&lt;"&amp;'Squad-contributors'!$K92,'Other expenses'!$F:$F,'Squad-contributors'!$J91,'Other expenses'!$G:$G,'Squad-contributors'!R$90)</f>
        <v>0</v>
      </c>
      <c r="S91">
        <f>+SUMIFS('Other expenses'!$I:$I,'Other expenses'!$C:$C,"&gt;="&amp;'Squad-contributors'!$K91,'Other expenses'!$C:$C,"&lt;"&amp;'Squad-contributors'!$K92,'Other expenses'!$F:$F,'Squad-contributors'!$J91,'Other expenses'!$G:$G,'Squad-contributors'!S$90)</f>
        <v>0</v>
      </c>
      <c r="T91">
        <f>+SUMIFS('Other expenses'!$I:$I,'Other expenses'!$C:$C,"&gt;="&amp;'Squad-contributors'!$K91,'Other expenses'!$C:$C,"&lt;"&amp;'Squad-contributors'!$K92,'Other expenses'!$F:$F,'Squad-contributors'!$J91,'Other expenses'!$G:$G,'Squad-contributors'!T$90)</f>
        <v>0</v>
      </c>
      <c r="U91">
        <f>+SUMIFS('Other expenses'!$I:$I,'Other expenses'!$C:$C,"&gt;="&amp;'Squad-contributors'!$K91,'Other expenses'!$C:$C,"&lt;"&amp;'Squad-contributors'!$K92,'Other expenses'!$F:$F,'Squad-contributors'!$J91,'Other expenses'!$G:$G,'Squad-contributors'!U$90)</f>
        <v>0</v>
      </c>
      <c r="V91">
        <f>+SUMIFS('Other expenses'!$I:$I,'Other expenses'!$C:$C,"&gt;="&amp;'Squad-contributors'!$K91,'Other expenses'!$C:$C,"&lt;"&amp;'Squad-contributors'!$K92,'Other expenses'!$F:$F,'Squad-contributors'!$J91,'Other expenses'!$G:$G,'Squad-contributors'!V$90)</f>
        <v>0</v>
      </c>
      <c r="W91">
        <f>+SUMIFS('Other expenses'!$I:$I,'Other expenses'!$C:$C,"&gt;="&amp;'Squad-contributors'!$K91,'Other expenses'!$C:$C,"&lt;"&amp;'Squad-contributors'!$K92,'Other expenses'!$F:$F,'Squad-contributors'!$J91,'Other expenses'!$G:$G,'Squad-contributors'!W$90)</f>
        <v>7500</v>
      </c>
      <c r="X91">
        <f>+SUMIFS('Other expenses'!$I:$I,'Other expenses'!$C:$C,"&gt;="&amp;'Squad-contributors'!$K91,'Other expenses'!$C:$C,"&lt;"&amp;'Squad-contributors'!$K92,'Other expenses'!$F:$F,'Squad-contributors'!$J91,'Other expenses'!$G:$G,'Squad-contributors'!X$90)</f>
        <v>0</v>
      </c>
      <c r="Y91" s="26">
        <f t="shared" ref="Y91:Y106" si="29">SUM(M91:X91)</f>
        <v>18260</v>
      </c>
    </row>
    <row r="92" spans="1:25" x14ac:dyDescent="0.2">
      <c r="A92" t="str">
        <f t="shared" ref="A92:A107" si="30">+B$90</f>
        <v>Governance</v>
      </c>
      <c r="B92" s="1">
        <v>44256</v>
      </c>
      <c r="C92" s="4">
        <f>SUMIFS('Contributor Payouts'!O:O,'Contributor Payouts'!$D:$D,"&gt;="&amp;'Squad-contributors'!$B92,'Contributor Payouts'!$D:$D,"&lt;"&amp;'Squad-contributors'!$B93,'Contributor Payouts'!E:E,'Squad-contributors'!$B$90)</f>
        <v>3975</v>
      </c>
      <c r="D92" s="4">
        <f>SUMIFS('Contributor Payouts'!P:P,'Contributor Payouts'!$D:$D,"&gt;="&amp;'Squad-contributors'!$B92,'Contributor Payouts'!$D:$D,"&lt;"&amp;'Squad-contributors'!$B93,'Contributor Payouts'!F:F,'Squad-contributors'!$B$90)</f>
        <v>4575</v>
      </c>
      <c r="E92" s="4">
        <f>SUMIFS('Contributor Payouts'!Q:Q,'Contributor Payouts'!$D:$D,"&gt;="&amp;'Squad-contributors'!$B92,'Contributor Payouts'!$D:$D,"&lt;"&amp;'Squad-contributors'!$B93,'Contributor Payouts'!G:G,'Squad-contributors'!$B$90)</f>
        <v>1700</v>
      </c>
      <c r="F92" s="4">
        <f>SUMIFS('Contributor Payouts'!R:R,'Contributor Payouts'!$D:$D,"&gt;="&amp;'Squad-contributors'!$B92,'Contributor Payouts'!$D:$D,"&lt;"&amp;'Squad-contributors'!$B93,'Contributor Payouts'!H:H,'Squad-contributors'!$B$90)</f>
        <v>800</v>
      </c>
      <c r="G92" s="4">
        <f>SUMIFS('Contributor Payouts'!S:S,'Contributor Payouts'!$D:$D,"&gt;="&amp;'Squad-contributors'!$B92,'Contributor Payouts'!$D:$D,"&lt;"&amp;'Squad-contributors'!$B93,'Contributor Payouts'!I:I,'Squad-contributors'!$B$90)</f>
        <v>0</v>
      </c>
      <c r="H92" s="4">
        <f t="shared" ref="H92:H106" si="31">SUM(C92:G92)</f>
        <v>11050</v>
      </c>
      <c r="J92" t="str">
        <f t="shared" ref="J92:J107" si="32">+A92</f>
        <v>Governance</v>
      </c>
      <c r="K92" s="1">
        <v>44256</v>
      </c>
      <c r="L92" s="26">
        <f t="shared" si="28"/>
        <v>19555.666666666668</v>
      </c>
      <c r="M92" s="26">
        <f t="shared" ref="M92:M107" si="33">+H92</f>
        <v>11050</v>
      </c>
      <c r="N92">
        <f>+SUMIFS('Other expenses'!$I:$I,'Other expenses'!$C:$C,"&gt;="&amp;'Squad-contributors'!$K92,'Other expenses'!$C:$C,"&lt;"&amp;'Squad-contributors'!$K93,'Other expenses'!$F:$F,'Squad-contributors'!$J92,'Other expenses'!$G:$G,'Squad-contributors'!N$90)</f>
        <v>0</v>
      </c>
      <c r="O92">
        <f>+SUMIFS('Other expenses'!$I:$I,'Other expenses'!$C:$C,"&gt;="&amp;'Squad-contributors'!$K92,'Other expenses'!$C:$C,"&lt;"&amp;'Squad-contributors'!$K93,'Other expenses'!$F:$F,'Squad-contributors'!$J92,'Other expenses'!$G:$G,'Squad-contributors'!O$90)</f>
        <v>0</v>
      </c>
      <c r="P92">
        <f>+SUMIFS('Other expenses'!$I:$I,'Other expenses'!$C:$C,"&gt;="&amp;'Squad-contributors'!$K92,'Other expenses'!$C:$C,"&lt;"&amp;'Squad-contributors'!$K93,'Other expenses'!$F:$F,'Squad-contributors'!$J92,'Other expenses'!$G:$G,'Squad-contributors'!P$90)</f>
        <v>0</v>
      </c>
      <c r="Q92">
        <f>+SUMIFS('Other expenses'!$I:$I,'Other expenses'!$C:$C,"&gt;="&amp;'Squad-contributors'!$K92,'Other expenses'!$C:$C,"&lt;"&amp;'Squad-contributors'!$K93,'Other expenses'!$F:$F,'Squad-contributors'!$J92,'Other expenses'!$G:$G,'Squad-contributors'!Q$90)</f>
        <v>0</v>
      </c>
      <c r="R92">
        <f>+SUMIFS('Other expenses'!$I:$I,'Other expenses'!$C:$C,"&gt;="&amp;'Squad-contributors'!$K92,'Other expenses'!$C:$C,"&lt;"&amp;'Squad-contributors'!$K93,'Other expenses'!$F:$F,'Squad-contributors'!$J92,'Other expenses'!$G:$G,'Squad-contributors'!R$90)</f>
        <v>0</v>
      </c>
      <c r="S92">
        <f>+SUMIFS('Other expenses'!$I:$I,'Other expenses'!$C:$C,"&gt;="&amp;'Squad-contributors'!$K92,'Other expenses'!$C:$C,"&lt;"&amp;'Squad-contributors'!$K93,'Other expenses'!$F:$F,'Squad-contributors'!$J92,'Other expenses'!$G:$G,'Squad-contributors'!S$90)</f>
        <v>0</v>
      </c>
      <c r="T92">
        <f>+SUMIFS('Other expenses'!$I:$I,'Other expenses'!$C:$C,"&gt;="&amp;'Squad-contributors'!$K92,'Other expenses'!$C:$C,"&lt;"&amp;'Squad-contributors'!$K93,'Other expenses'!$F:$F,'Squad-contributors'!$J92,'Other expenses'!$G:$G,'Squad-contributors'!T$90)</f>
        <v>0</v>
      </c>
      <c r="U92">
        <f>+SUMIFS('Other expenses'!$I:$I,'Other expenses'!$C:$C,"&gt;="&amp;'Squad-contributors'!$K92,'Other expenses'!$C:$C,"&lt;"&amp;'Squad-contributors'!$K93,'Other expenses'!$F:$F,'Squad-contributors'!$J92,'Other expenses'!$G:$G,'Squad-contributors'!U$90)</f>
        <v>589</v>
      </c>
      <c r="V92">
        <f>+SUMIFS('Other expenses'!$I:$I,'Other expenses'!$C:$C,"&gt;="&amp;'Squad-contributors'!$K92,'Other expenses'!$C:$C,"&lt;"&amp;'Squad-contributors'!$K93,'Other expenses'!$F:$F,'Squad-contributors'!$J92,'Other expenses'!$G:$G,'Squad-contributors'!V$90)</f>
        <v>0</v>
      </c>
      <c r="W92">
        <f>+SUMIFS('Other expenses'!$I:$I,'Other expenses'!$C:$C,"&gt;="&amp;'Squad-contributors'!$K92,'Other expenses'!$C:$C,"&lt;"&amp;'Squad-contributors'!$K93,'Other expenses'!$F:$F,'Squad-contributors'!$J92,'Other expenses'!$G:$G,'Squad-contributors'!W$90)</f>
        <v>7916.666666666667</v>
      </c>
      <c r="X92">
        <f>+SUMIFS('Other expenses'!$I:$I,'Other expenses'!$C:$C,"&gt;="&amp;'Squad-contributors'!$K92,'Other expenses'!$C:$C,"&lt;"&amp;'Squad-contributors'!$K93,'Other expenses'!$F:$F,'Squad-contributors'!$J92,'Other expenses'!$G:$G,'Squad-contributors'!X$90)</f>
        <v>0</v>
      </c>
      <c r="Y92" s="26">
        <f t="shared" si="29"/>
        <v>19555.666666666668</v>
      </c>
    </row>
    <row r="93" spans="1:25" x14ac:dyDescent="0.2">
      <c r="A93" t="str">
        <f t="shared" si="30"/>
        <v>Governance</v>
      </c>
      <c r="B93" s="1">
        <v>44287</v>
      </c>
      <c r="C93" s="4">
        <f>SUMIFS('Contributor Payouts'!O:O,'Contributor Payouts'!$D:$D,"&gt;="&amp;'Squad-contributors'!$B93,'Contributor Payouts'!$D:$D,"&lt;"&amp;'Squad-contributors'!$B94,'Contributor Payouts'!E:E,'Squad-contributors'!$B$90)</f>
        <v>4800</v>
      </c>
      <c r="D93" s="4">
        <f>SUMIFS('Contributor Payouts'!P:P,'Contributor Payouts'!$D:$D,"&gt;="&amp;'Squad-contributors'!$B93,'Contributor Payouts'!$D:$D,"&lt;"&amp;'Squad-contributors'!$B94,'Contributor Payouts'!F:F,'Squad-contributors'!$B$90)</f>
        <v>4985</v>
      </c>
      <c r="E93" s="4">
        <f>SUMIFS('Contributor Payouts'!Q:Q,'Contributor Payouts'!$D:$D,"&gt;="&amp;'Squad-contributors'!$B93,'Contributor Payouts'!$D:$D,"&lt;"&amp;'Squad-contributors'!$B94,'Contributor Payouts'!G:G,'Squad-contributors'!$B$90)</f>
        <v>4980</v>
      </c>
      <c r="F93" s="4">
        <f>SUMIFS('Contributor Payouts'!R:R,'Contributor Payouts'!$D:$D,"&gt;="&amp;'Squad-contributors'!$B93,'Contributor Payouts'!$D:$D,"&lt;"&amp;'Squad-contributors'!$B94,'Contributor Payouts'!H:H,'Squad-contributors'!$B$90)</f>
        <v>800</v>
      </c>
      <c r="G93" s="4">
        <f>SUMIFS('Contributor Payouts'!S:S,'Contributor Payouts'!$D:$D,"&gt;="&amp;'Squad-contributors'!$B93,'Contributor Payouts'!$D:$D,"&lt;"&amp;'Squad-contributors'!$B94,'Contributor Payouts'!I:I,'Squad-contributors'!$B$90)</f>
        <v>0</v>
      </c>
      <c r="H93" s="4">
        <f t="shared" si="31"/>
        <v>15565</v>
      </c>
      <c r="J93" t="str">
        <f t="shared" si="32"/>
        <v>Governance</v>
      </c>
      <c r="K93" s="1">
        <v>44287</v>
      </c>
      <c r="L93" s="26">
        <f t="shared" si="28"/>
        <v>19681.666666666668</v>
      </c>
      <c r="M93" s="26">
        <f t="shared" si="33"/>
        <v>15565</v>
      </c>
      <c r="N93">
        <f>+SUMIFS('Other expenses'!$I:$I,'Other expenses'!$C:$C,"&gt;="&amp;'Squad-contributors'!$K93,'Other expenses'!$C:$C,"&lt;"&amp;'Squad-contributors'!$K94,'Other expenses'!$F:$F,'Squad-contributors'!$J93,'Other expenses'!$G:$G,'Squad-contributors'!N$90)</f>
        <v>0</v>
      </c>
      <c r="O93">
        <f>+SUMIFS('Other expenses'!$I:$I,'Other expenses'!$C:$C,"&gt;="&amp;'Squad-contributors'!$K93,'Other expenses'!$C:$C,"&lt;"&amp;'Squad-contributors'!$K94,'Other expenses'!$F:$F,'Squad-contributors'!$J93,'Other expenses'!$G:$G,'Squad-contributors'!O$90)</f>
        <v>0</v>
      </c>
      <c r="P93">
        <f>+SUMIFS('Other expenses'!$I:$I,'Other expenses'!$C:$C,"&gt;="&amp;'Squad-contributors'!$K93,'Other expenses'!$C:$C,"&lt;"&amp;'Squad-contributors'!$K94,'Other expenses'!$F:$F,'Squad-contributors'!$J93,'Other expenses'!$G:$G,'Squad-contributors'!P$90)</f>
        <v>0</v>
      </c>
      <c r="Q93">
        <f>+SUMIFS('Other expenses'!$I:$I,'Other expenses'!$C:$C,"&gt;="&amp;'Squad-contributors'!$K93,'Other expenses'!$C:$C,"&lt;"&amp;'Squad-contributors'!$K94,'Other expenses'!$F:$F,'Squad-contributors'!$J93,'Other expenses'!$G:$G,'Squad-contributors'!Q$90)</f>
        <v>0</v>
      </c>
      <c r="R93">
        <f>+SUMIFS('Other expenses'!$I:$I,'Other expenses'!$C:$C,"&gt;="&amp;'Squad-contributors'!$K93,'Other expenses'!$C:$C,"&lt;"&amp;'Squad-contributors'!$K94,'Other expenses'!$F:$F,'Squad-contributors'!$J93,'Other expenses'!$G:$G,'Squad-contributors'!R$90)</f>
        <v>0</v>
      </c>
      <c r="S93">
        <f>+SUMIFS('Other expenses'!$I:$I,'Other expenses'!$C:$C,"&gt;="&amp;'Squad-contributors'!$K93,'Other expenses'!$C:$C,"&lt;"&amp;'Squad-contributors'!$K94,'Other expenses'!$F:$F,'Squad-contributors'!$J93,'Other expenses'!$G:$G,'Squad-contributors'!S$90)</f>
        <v>0</v>
      </c>
      <c r="T93">
        <f>+SUMIFS('Other expenses'!$I:$I,'Other expenses'!$C:$C,"&gt;="&amp;'Squad-contributors'!$K93,'Other expenses'!$C:$C,"&lt;"&amp;'Squad-contributors'!$K94,'Other expenses'!$F:$F,'Squad-contributors'!$J93,'Other expenses'!$G:$G,'Squad-contributors'!T$90)</f>
        <v>0</v>
      </c>
      <c r="U93">
        <f>+SUMIFS('Other expenses'!$I:$I,'Other expenses'!$C:$C,"&gt;="&amp;'Squad-contributors'!$K93,'Other expenses'!$C:$C,"&lt;"&amp;'Squad-contributors'!$K94,'Other expenses'!$F:$F,'Squad-contributors'!$J93,'Other expenses'!$G:$G,'Squad-contributors'!U$90)</f>
        <v>0</v>
      </c>
      <c r="V93">
        <f>+SUMIFS('Other expenses'!$I:$I,'Other expenses'!$C:$C,"&gt;="&amp;'Squad-contributors'!$K93,'Other expenses'!$C:$C,"&lt;"&amp;'Squad-contributors'!$K94,'Other expenses'!$F:$F,'Squad-contributors'!$J93,'Other expenses'!$G:$G,'Squad-contributors'!V$90)</f>
        <v>0</v>
      </c>
      <c r="W93">
        <f>+SUMIFS('Other expenses'!$I:$I,'Other expenses'!$C:$C,"&gt;="&amp;'Squad-contributors'!$K93,'Other expenses'!$C:$C,"&lt;"&amp;'Squad-contributors'!$K94,'Other expenses'!$F:$F,'Squad-contributors'!$J93,'Other expenses'!$G:$G,'Squad-contributors'!W$90)</f>
        <v>4116.666666666667</v>
      </c>
      <c r="X93">
        <f>+SUMIFS('Other expenses'!$I:$I,'Other expenses'!$C:$C,"&gt;="&amp;'Squad-contributors'!$K93,'Other expenses'!$C:$C,"&lt;"&amp;'Squad-contributors'!$K94,'Other expenses'!$F:$F,'Squad-contributors'!$J93,'Other expenses'!$G:$G,'Squad-contributors'!X$90)</f>
        <v>0</v>
      </c>
      <c r="Y93" s="26">
        <f t="shared" si="29"/>
        <v>19681.666666666668</v>
      </c>
    </row>
    <row r="94" spans="1:25" x14ac:dyDescent="0.2">
      <c r="A94" t="str">
        <f t="shared" si="30"/>
        <v>Governance</v>
      </c>
      <c r="B94" s="1">
        <v>44317</v>
      </c>
      <c r="C94" s="4">
        <f>SUMIFS('Contributor Payouts'!O:O,'Contributor Payouts'!$D:$D,"&gt;="&amp;'Squad-contributors'!$B94,'Contributor Payouts'!$D:$D,"&lt;"&amp;'Squad-contributors'!$B95,'Contributor Payouts'!E:E,'Squad-contributors'!$B$90)</f>
        <v>4800</v>
      </c>
      <c r="D94" s="4">
        <f>SUMIFS('Contributor Payouts'!P:P,'Contributor Payouts'!$D:$D,"&gt;="&amp;'Squad-contributors'!$B94,'Contributor Payouts'!$D:$D,"&lt;"&amp;'Squad-contributors'!$B95,'Contributor Payouts'!F:F,'Squad-contributors'!$B$90)</f>
        <v>5065</v>
      </c>
      <c r="E94" s="4">
        <f>SUMIFS('Contributor Payouts'!Q:Q,'Contributor Payouts'!$D:$D,"&gt;="&amp;'Squad-contributors'!$B94,'Contributor Payouts'!$D:$D,"&lt;"&amp;'Squad-contributors'!$B95,'Contributor Payouts'!G:G,'Squad-contributors'!$B$90)</f>
        <v>5200</v>
      </c>
      <c r="F94" s="4">
        <f>SUMIFS('Contributor Payouts'!R:R,'Contributor Payouts'!$D:$D,"&gt;="&amp;'Squad-contributors'!$B94,'Contributor Payouts'!$D:$D,"&lt;"&amp;'Squad-contributors'!$B95,'Contributor Payouts'!H:H,'Squad-contributors'!$B$90)</f>
        <v>688</v>
      </c>
      <c r="G94" s="4">
        <f>SUMIFS('Contributor Payouts'!S:S,'Contributor Payouts'!$D:$D,"&gt;="&amp;'Squad-contributors'!$B94,'Contributor Payouts'!$D:$D,"&lt;"&amp;'Squad-contributors'!$B95,'Contributor Payouts'!I:I,'Squad-contributors'!$B$90)</f>
        <v>0</v>
      </c>
      <c r="H94" s="4">
        <f t="shared" si="31"/>
        <v>15753</v>
      </c>
      <c r="J94" t="str">
        <f t="shared" si="32"/>
        <v>Governance</v>
      </c>
      <c r="K94" s="1">
        <v>44317</v>
      </c>
      <c r="L94" s="26">
        <f t="shared" si="28"/>
        <v>21669.666666666668</v>
      </c>
      <c r="M94" s="26">
        <f t="shared" si="33"/>
        <v>15753</v>
      </c>
      <c r="N94">
        <f>+SUMIFS('Other expenses'!$I:$I,'Other expenses'!$C:$C,"&gt;="&amp;'Squad-contributors'!$K94,'Other expenses'!$C:$C,"&lt;"&amp;'Squad-contributors'!$K95,'Other expenses'!$F:$F,'Squad-contributors'!$J94,'Other expenses'!$G:$G,'Squad-contributors'!N$90)</f>
        <v>0</v>
      </c>
      <c r="O94">
        <f>+SUMIFS('Other expenses'!$I:$I,'Other expenses'!$C:$C,"&gt;="&amp;'Squad-contributors'!$K94,'Other expenses'!$C:$C,"&lt;"&amp;'Squad-contributors'!$K95,'Other expenses'!$F:$F,'Squad-contributors'!$J94,'Other expenses'!$G:$G,'Squad-contributors'!O$90)</f>
        <v>0</v>
      </c>
      <c r="P94">
        <f>+SUMIFS('Other expenses'!$I:$I,'Other expenses'!$C:$C,"&gt;="&amp;'Squad-contributors'!$K94,'Other expenses'!$C:$C,"&lt;"&amp;'Squad-contributors'!$K95,'Other expenses'!$F:$F,'Squad-contributors'!$J94,'Other expenses'!$G:$G,'Squad-contributors'!P$90)</f>
        <v>0</v>
      </c>
      <c r="Q94">
        <f>+SUMIFS('Other expenses'!$I:$I,'Other expenses'!$C:$C,"&gt;="&amp;'Squad-contributors'!$K94,'Other expenses'!$C:$C,"&lt;"&amp;'Squad-contributors'!$K95,'Other expenses'!$F:$F,'Squad-contributors'!$J94,'Other expenses'!$G:$G,'Squad-contributors'!Q$90)</f>
        <v>0</v>
      </c>
      <c r="R94">
        <f>+SUMIFS('Other expenses'!$I:$I,'Other expenses'!$C:$C,"&gt;="&amp;'Squad-contributors'!$K94,'Other expenses'!$C:$C,"&lt;"&amp;'Squad-contributors'!$K95,'Other expenses'!$F:$F,'Squad-contributors'!$J94,'Other expenses'!$G:$G,'Squad-contributors'!R$90)</f>
        <v>0</v>
      </c>
      <c r="S94">
        <f>+SUMIFS('Other expenses'!$I:$I,'Other expenses'!$C:$C,"&gt;="&amp;'Squad-contributors'!$K94,'Other expenses'!$C:$C,"&lt;"&amp;'Squad-contributors'!$K95,'Other expenses'!$F:$F,'Squad-contributors'!$J94,'Other expenses'!$G:$G,'Squad-contributors'!S$90)</f>
        <v>0</v>
      </c>
      <c r="T94">
        <f>+SUMIFS('Other expenses'!$I:$I,'Other expenses'!$C:$C,"&gt;="&amp;'Squad-contributors'!$K94,'Other expenses'!$C:$C,"&lt;"&amp;'Squad-contributors'!$K95,'Other expenses'!$F:$F,'Squad-contributors'!$J94,'Other expenses'!$G:$G,'Squad-contributors'!T$90)</f>
        <v>5500</v>
      </c>
      <c r="U94">
        <f>+SUMIFS('Other expenses'!$I:$I,'Other expenses'!$C:$C,"&gt;="&amp;'Squad-contributors'!$K94,'Other expenses'!$C:$C,"&lt;"&amp;'Squad-contributors'!$K95,'Other expenses'!$F:$F,'Squad-contributors'!$J94,'Other expenses'!$G:$G,'Squad-contributors'!U$90)</f>
        <v>0</v>
      </c>
      <c r="V94">
        <f>+SUMIFS('Other expenses'!$I:$I,'Other expenses'!$C:$C,"&gt;="&amp;'Squad-contributors'!$K94,'Other expenses'!$C:$C,"&lt;"&amp;'Squad-contributors'!$K95,'Other expenses'!$F:$F,'Squad-contributors'!$J94,'Other expenses'!$G:$G,'Squad-contributors'!V$90)</f>
        <v>0</v>
      </c>
      <c r="W94">
        <f>+SUMIFS('Other expenses'!$I:$I,'Other expenses'!$C:$C,"&gt;="&amp;'Squad-contributors'!$K94,'Other expenses'!$C:$C,"&lt;"&amp;'Squad-contributors'!$K95,'Other expenses'!$F:$F,'Squad-contributors'!$J94,'Other expenses'!$G:$G,'Squad-contributors'!W$90)</f>
        <v>416.66666666666669</v>
      </c>
      <c r="X94">
        <f>+SUMIFS('Other expenses'!$I:$I,'Other expenses'!$C:$C,"&gt;="&amp;'Squad-contributors'!$K94,'Other expenses'!$C:$C,"&lt;"&amp;'Squad-contributors'!$K95,'Other expenses'!$F:$F,'Squad-contributors'!$J94,'Other expenses'!$G:$G,'Squad-contributors'!X$90)</f>
        <v>0</v>
      </c>
      <c r="Y94" s="26">
        <f t="shared" si="29"/>
        <v>21669.666666666668</v>
      </c>
    </row>
    <row r="95" spans="1:25" x14ac:dyDescent="0.2">
      <c r="A95" t="str">
        <f t="shared" si="30"/>
        <v>Governance</v>
      </c>
      <c r="B95" s="1">
        <v>44348</v>
      </c>
      <c r="C95" s="4">
        <f>SUMIFS('Contributor Payouts'!O:O,'Contributor Payouts'!$D:$D,"&gt;="&amp;'Squad-contributors'!$B95,'Contributor Payouts'!$D:$D,"&lt;"&amp;'Squad-contributors'!$B96,'Contributor Payouts'!E:E,'Squad-contributors'!$B$90)</f>
        <v>7260</v>
      </c>
      <c r="D95" s="4">
        <f>SUMIFS('Contributor Payouts'!P:P,'Contributor Payouts'!$D:$D,"&gt;="&amp;'Squad-contributors'!$B95,'Contributor Payouts'!$D:$D,"&lt;"&amp;'Squad-contributors'!$B96,'Contributor Payouts'!F:F,'Squad-contributors'!$B$90)</f>
        <v>2560</v>
      </c>
      <c r="E95" s="4">
        <f>SUMIFS('Contributor Payouts'!Q:Q,'Contributor Payouts'!$D:$D,"&gt;="&amp;'Squad-contributors'!$B95,'Contributor Payouts'!$D:$D,"&lt;"&amp;'Squad-contributors'!$B96,'Contributor Payouts'!G:G,'Squad-contributors'!$B$90)</f>
        <v>5280</v>
      </c>
      <c r="F95" s="4">
        <f>SUMIFS('Contributor Payouts'!R:R,'Contributor Payouts'!$D:$D,"&gt;="&amp;'Squad-contributors'!$B95,'Contributor Payouts'!$D:$D,"&lt;"&amp;'Squad-contributors'!$B96,'Contributor Payouts'!H:H,'Squad-contributors'!$B$90)</f>
        <v>763</v>
      </c>
      <c r="G95" s="4">
        <f>SUMIFS('Contributor Payouts'!S:S,'Contributor Payouts'!$D:$D,"&gt;="&amp;'Squad-contributors'!$B95,'Contributor Payouts'!$D:$D,"&lt;"&amp;'Squad-contributors'!$B96,'Contributor Payouts'!I:I,'Squad-contributors'!$B$90)</f>
        <v>0</v>
      </c>
      <c r="H95" s="4">
        <f t="shared" si="31"/>
        <v>15863</v>
      </c>
      <c r="J95" t="str">
        <f t="shared" si="32"/>
        <v>Governance</v>
      </c>
      <c r="K95" s="1">
        <v>44348</v>
      </c>
      <c r="L95" s="26">
        <f t="shared" si="28"/>
        <v>91859</v>
      </c>
      <c r="M95" s="26">
        <f t="shared" si="33"/>
        <v>15863</v>
      </c>
      <c r="N95">
        <f>+SUMIFS('Other expenses'!$I:$I,'Other expenses'!$C:$C,"&gt;="&amp;'Squad-contributors'!$K95,'Other expenses'!$C:$C,"&lt;"&amp;'Squad-contributors'!$K96,'Other expenses'!$F:$F,'Squad-contributors'!$J95,'Other expenses'!$G:$G,'Squad-contributors'!N$90)</f>
        <v>0</v>
      </c>
      <c r="O95">
        <f>+SUMIFS('Other expenses'!$I:$I,'Other expenses'!$C:$C,"&gt;="&amp;'Squad-contributors'!$K95,'Other expenses'!$C:$C,"&lt;"&amp;'Squad-contributors'!$K96,'Other expenses'!$F:$F,'Squad-contributors'!$J95,'Other expenses'!$G:$G,'Squad-contributors'!O$90)</f>
        <v>0</v>
      </c>
      <c r="P95">
        <f>+SUMIFS('Other expenses'!$I:$I,'Other expenses'!$C:$C,"&gt;="&amp;'Squad-contributors'!$K95,'Other expenses'!$C:$C,"&lt;"&amp;'Squad-contributors'!$K96,'Other expenses'!$F:$F,'Squad-contributors'!$J95,'Other expenses'!$G:$G,'Squad-contributors'!P$90)</f>
        <v>0</v>
      </c>
      <c r="Q95">
        <f>+SUMIFS('Other expenses'!$I:$I,'Other expenses'!$C:$C,"&gt;="&amp;'Squad-contributors'!$K95,'Other expenses'!$C:$C,"&lt;"&amp;'Squad-contributors'!$K96,'Other expenses'!$F:$F,'Squad-contributors'!$J95,'Other expenses'!$G:$G,'Squad-contributors'!Q$90)</f>
        <v>0</v>
      </c>
      <c r="R95">
        <f>+SUMIFS('Other expenses'!$I:$I,'Other expenses'!$C:$C,"&gt;="&amp;'Squad-contributors'!$K95,'Other expenses'!$C:$C,"&lt;"&amp;'Squad-contributors'!$K96,'Other expenses'!$F:$F,'Squad-contributors'!$J95,'Other expenses'!$G:$G,'Squad-contributors'!R$90)</f>
        <v>0</v>
      </c>
      <c r="S95">
        <f>+SUMIFS('Other expenses'!$I:$I,'Other expenses'!$C:$C,"&gt;="&amp;'Squad-contributors'!$K95,'Other expenses'!$C:$C,"&lt;"&amp;'Squad-contributors'!$K96,'Other expenses'!$F:$F,'Squad-contributors'!$J95,'Other expenses'!$G:$G,'Squad-contributors'!S$90)</f>
        <v>0</v>
      </c>
      <c r="T95">
        <f>+SUMIFS('Other expenses'!$I:$I,'Other expenses'!$C:$C,"&gt;="&amp;'Squad-contributors'!$K95,'Other expenses'!$C:$C,"&lt;"&amp;'Squad-contributors'!$K96,'Other expenses'!$F:$F,'Squad-contributors'!$J95,'Other expenses'!$G:$G,'Squad-contributors'!T$90)</f>
        <v>579.33333333333337</v>
      </c>
      <c r="U95">
        <f>+SUMIFS('Other expenses'!$I:$I,'Other expenses'!$C:$C,"&gt;="&amp;'Squad-contributors'!$K95,'Other expenses'!$C:$C,"&lt;"&amp;'Squad-contributors'!$K96,'Other expenses'!$F:$F,'Squad-contributors'!$J95,'Other expenses'!$G:$G,'Squad-contributors'!U$90)</f>
        <v>0</v>
      </c>
      <c r="V95">
        <f>+SUMIFS('Other expenses'!$I:$I,'Other expenses'!$C:$C,"&gt;="&amp;'Squad-contributors'!$K95,'Other expenses'!$C:$C,"&lt;"&amp;'Squad-contributors'!$K96,'Other expenses'!$F:$F,'Squad-contributors'!$J95,'Other expenses'!$G:$G,'Squad-contributors'!V$90)</f>
        <v>0</v>
      </c>
      <c r="W95">
        <f>+SUMIFS('Other expenses'!$I:$I,'Other expenses'!$C:$C,"&gt;="&amp;'Squad-contributors'!$K95,'Other expenses'!$C:$C,"&lt;"&amp;'Squad-contributors'!$K96,'Other expenses'!$F:$F,'Squad-contributors'!$J95,'Other expenses'!$G:$G,'Squad-contributors'!W$90)</f>
        <v>75416.666666666672</v>
      </c>
      <c r="X95">
        <f>+SUMIFS('Other expenses'!$I:$I,'Other expenses'!$C:$C,"&gt;="&amp;'Squad-contributors'!$K95,'Other expenses'!$C:$C,"&lt;"&amp;'Squad-contributors'!$K96,'Other expenses'!$F:$F,'Squad-contributors'!$J95,'Other expenses'!$G:$G,'Squad-contributors'!X$90)</f>
        <v>0</v>
      </c>
      <c r="Y95" s="26">
        <f t="shared" si="29"/>
        <v>91859</v>
      </c>
    </row>
    <row r="96" spans="1:25" x14ac:dyDescent="0.2">
      <c r="A96" t="str">
        <f t="shared" si="30"/>
        <v>Governance</v>
      </c>
      <c r="B96" s="1">
        <v>44378</v>
      </c>
      <c r="C96" s="4">
        <f>SUMIFS('Contributor Payouts'!O:O,'Contributor Payouts'!$D:$D,"&gt;="&amp;'Squad-contributors'!$B96,'Contributor Payouts'!$D:$D,"&lt;"&amp;'Squad-contributors'!$B97,'Contributor Payouts'!E:E,'Squad-contributors'!$B$90)</f>
        <v>6512.5</v>
      </c>
      <c r="D96" s="4">
        <f>SUMIFS('Contributor Payouts'!P:P,'Contributor Payouts'!$D:$D,"&gt;="&amp;'Squad-contributors'!$B96,'Contributor Payouts'!$D:$D,"&lt;"&amp;'Squad-contributors'!$B97,'Contributor Payouts'!F:F,'Squad-contributors'!$B$90)</f>
        <v>3530</v>
      </c>
      <c r="E96" s="4">
        <f>SUMIFS('Contributor Payouts'!Q:Q,'Contributor Payouts'!$D:$D,"&gt;="&amp;'Squad-contributors'!$B96,'Contributor Payouts'!$D:$D,"&lt;"&amp;'Squad-contributors'!$B97,'Contributor Payouts'!G:G,'Squad-contributors'!$B$90)</f>
        <v>5200</v>
      </c>
      <c r="F96" s="4">
        <f>SUMIFS('Contributor Payouts'!R:R,'Contributor Payouts'!$D:$D,"&gt;="&amp;'Squad-contributors'!$B96,'Contributor Payouts'!$D:$D,"&lt;"&amp;'Squad-contributors'!$B97,'Contributor Payouts'!H:H,'Squad-contributors'!$B$90)</f>
        <v>800</v>
      </c>
      <c r="G96" s="4">
        <f>SUMIFS('Contributor Payouts'!S:S,'Contributor Payouts'!$D:$D,"&gt;="&amp;'Squad-contributors'!$B96,'Contributor Payouts'!$D:$D,"&lt;"&amp;'Squad-contributors'!$B97,'Contributor Payouts'!I:I,'Squad-contributors'!$B$90)</f>
        <v>0</v>
      </c>
      <c r="H96" s="4">
        <f t="shared" si="31"/>
        <v>16042.5</v>
      </c>
      <c r="J96" t="str">
        <f t="shared" si="32"/>
        <v>Governance</v>
      </c>
      <c r="K96" s="1">
        <v>44378</v>
      </c>
      <c r="L96" s="26">
        <f t="shared" si="28"/>
        <v>17112.5</v>
      </c>
      <c r="M96" s="26">
        <f t="shared" si="33"/>
        <v>16042.5</v>
      </c>
      <c r="N96">
        <f>+SUMIFS('Other expenses'!$I:$I,'Other expenses'!$C:$C,"&gt;="&amp;'Squad-contributors'!$K96,'Other expenses'!$C:$C,"&lt;"&amp;'Squad-contributors'!$K97,'Other expenses'!$F:$F,'Squad-contributors'!$J96,'Other expenses'!$G:$G,'Squad-contributors'!N$90)</f>
        <v>0</v>
      </c>
      <c r="O96">
        <f>+SUMIFS('Other expenses'!$I:$I,'Other expenses'!$C:$C,"&gt;="&amp;'Squad-contributors'!$K96,'Other expenses'!$C:$C,"&lt;"&amp;'Squad-contributors'!$K97,'Other expenses'!$F:$F,'Squad-contributors'!$J96,'Other expenses'!$G:$G,'Squad-contributors'!O$90)</f>
        <v>0</v>
      </c>
      <c r="P96">
        <f>+SUMIFS('Other expenses'!$I:$I,'Other expenses'!$C:$C,"&gt;="&amp;'Squad-contributors'!$K96,'Other expenses'!$C:$C,"&lt;"&amp;'Squad-contributors'!$K97,'Other expenses'!$F:$F,'Squad-contributors'!$J96,'Other expenses'!$G:$G,'Squad-contributors'!P$90)</f>
        <v>0</v>
      </c>
      <c r="Q96">
        <f>+SUMIFS('Other expenses'!$I:$I,'Other expenses'!$C:$C,"&gt;="&amp;'Squad-contributors'!$K96,'Other expenses'!$C:$C,"&lt;"&amp;'Squad-contributors'!$K97,'Other expenses'!$F:$F,'Squad-contributors'!$J96,'Other expenses'!$G:$G,'Squad-contributors'!Q$90)</f>
        <v>74</v>
      </c>
      <c r="R96">
        <f>+SUMIFS('Other expenses'!$I:$I,'Other expenses'!$C:$C,"&gt;="&amp;'Squad-contributors'!$K96,'Other expenses'!$C:$C,"&lt;"&amp;'Squad-contributors'!$K97,'Other expenses'!$F:$F,'Squad-contributors'!$J96,'Other expenses'!$G:$G,'Squad-contributors'!R$90)</f>
        <v>0</v>
      </c>
      <c r="S96">
        <f>+SUMIFS('Other expenses'!$I:$I,'Other expenses'!$C:$C,"&gt;="&amp;'Squad-contributors'!$K96,'Other expenses'!$C:$C,"&lt;"&amp;'Squad-contributors'!$K97,'Other expenses'!$F:$F,'Squad-contributors'!$J96,'Other expenses'!$G:$G,'Squad-contributors'!S$90)</f>
        <v>0</v>
      </c>
      <c r="T96">
        <f>+SUMIFS('Other expenses'!$I:$I,'Other expenses'!$C:$C,"&gt;="&amp;'Squad-contributors'!$K96,'Other expenses'!$C:$C,"&lt;"&amp;'Squad-contributors'!$K97,'Other expenses'!$F:$F,'Squad-contributors'!$J96,'Other expenses'!$G:$G,'Squad-contributors'!T$90)</f>
        <v>579.33333333333337</v>
      </c>
      <c r="U96">
        <f>+SUMIFS('Other expenses'!$I:$I,'Other expenses'!$C:$C,"&gt;="&amp;'Squad-contributors'!$K96,'Other expenses'!$C:$C,"&lt;"&amp;'Squad-contributors'!$K97,'Other expenses'!$F:$F,'Squad-contributors'!$J96,'Other expenses'!$G:$G,'Squad-contributors'!U$90)</f>
        <v>0</v>
      </c>
      <c r="V96">
        <f>+SUMIFS('Other expenses'!$I:$I,'Other expenses'!$C:$C,"&gt;="&amp;'Squad-contributors'!$K96,'Other expenses'!$C:$C,"&lt;"&amp;'Squad-contributors'!$K97,'Other expenses'!$F:$F,'Squad-contributors'!$J96,'Other expenses'!$G:$G,'Squad-contributors'!V$90)</f>
        <v>0</v>
      </c>
      <c r="W96">
        <f>+SUMIFS('Other expenses'!$I:$I,'Other expenses'!$C:$C,"&gt;="&amp;'Squad-contributors'!$K96,'Other expenses'!$C:$C,"&lt;"&amp;'Squad-contributors'!$K97,'Other expenses'!$F:$F,'Squad-contributors'!$J96,'Other expenses'!$G:$G,'Squad-contributors'!W$90)</f>
        <v>416.66666666666669</v>
      </c>
      <c r="X96">
        <f>+SUMIFS('Other expenses'!$I:$I,'Other expenses'!$C:$C,"&gt;="&amp;'Squad-contributors'!$K96,'Other expenses'!$C:$C,"&lt;"&amp;'Squad-contributors'!$K97,'Other expenses'!$F:$F,'Squad-contributors'!$J96,'Other expenses'!$G:$G,'Squad-contributors'!X$90)</f>
        <v>0</v>
      </c>
      <c r="Y96" s="26">
        <f t="shared" si="29"/>
        <v>17112.5</v>
      </c>
    </row>
    <row r="97" spans="1:25" x14ac:dyDescent="0.2">
      <c r="A97" t="str">
        <f t="shared" si="30"/>
        <v>Governance</v>
      </c>
      <c r="B97" s="1">
        <v>44409</v>
      </c>
      <c r="C97" s="4">
        <f>SUMIFS('Contributor Payouts'!O:O,'Contributor Payouts'!$D:$D,"&gt;="&amp;'Squad-contributors'!$B97,'Contributor Payouts'!$D:$D,"&lt;"&amp;'Squad-contributors'!$B98,'Contributor Payouts'!E:E,'Squad-contributors'!$B$90)</f>
        <v>6105</v>
      </c>
      <c r="D97" s="4">
        <f>SUMIFS('Contributor Payouts'!P:P,'Contributor Payouts'!$D:$D,"&gt;="&amp;'Squad-contributors'!$B97,'Contributor Payouts'!$D:$D,"&lt;"&amp;'Squad-contributors'!$B98,'Contributor Payouts'!F:F,'Squad-contributors'!$B$90)</f>
        <v>2250</v>
      </c>
      <c r="E97" s="4">
        <f>SUMIFS('Contributor Payouts'!Q:Q,'Contributor Payouts'!$D:$D,"&gt;="&amp;'Squad-contributors'!$B97,'Contributor Payouts'!$D:$D,"&lt;"&amp;'Squad-contributors'!$B98,'Contributor Payouts'!G:G,'Squad-contributors'!$B$90)</f>
        <v>7200</v>
      </c>
      <c r="F97" s="4">
        <f>SUMIFS('Contributor Payouts'!R:R,'Contributor Payouts'!$D:$D,"&gt;="&amp;'Squad-contributors'!$B97,'Contributor Payouts'!$D:$D,"&lt;"&amp;'Squad-contributors'!$B98,'Contributor Payouts'!H:H,'Squad-contributors'!$B$90)</f>
        <v>618.1</v>
      </c>
      <c r="G97" s="4">
        <f>SUMIFS('Contributor Payouts'!S:S,'Contributor Payouts'!$D:$D,"&gt;="&amp;'Squad-contributors'!$B97,'Contributor Payouts'!$D:$D,"&lt;"&amp;'Squad-contributors'!$B98,'Contributor Payouts'!I:I,'Squad-contributors'!$B$90)</f>
        <v>0</v>
      </c>
      <c r="H97" s="4">
        <f t="shared" si="31"/>
        <v>16173.1</v>
      </c>
      <c r="J97" t="str">
        <f t="shared" si="32"/>
        <v>Governance</v>
      </c>
      <c r="K97" s="1">
        <v>44409</v>
      </c>
      <c r="L97" s="26">
        <f t="shared" si="28"/>
        <v>16752.433333333334</v>
      </c>
      <c r="M97" s="26">
        <f t="shared" si="33"/>
        <v>16173.1</v>
      </c>
      <c r="N97">
        <f>+SUMIFS('Other expenses'!$I:$I,'Other expenses'!$C:$C,"&gt;="&amp;'Squad-contributors'!$K97,'Other expenses'!$C:$C,"&lt;"&amp;'Squad-contributors'!$K98,'Other expenses'!$F:$F,'Squad-contributors'!$J97,'Other expenses'!$G:$G,'Squad-contributors'!N$90)</f>
        <v>0</v>
      </c>
      <c r="O97">
        <f>+SUMIFS('Other expenses'!$I:$I,'Other expenses'!$C:$C,"&gt;="&amp;'Squad-contributors'!$K97,'Other expenses'!$C:$C,"&lt;"&amp;'Squad-contributors'!$K98,'Other expenses'!$F:$F,'Squad-contributors'!$J97,'Other expenses'!$G:$G,'Squad-contributors'!O$90)</f>
        <v>0</v>
      </c>
      <c r="P97">
        <f>+SUMIFS('Other expenses'!$I:$I,'Other expenses'!$C:$C,"&gt;="&amp;'Squad-contributors'!$K97,'Other expenses'!$C:$C,"&lt;"&amp;'Squad-contributors'!$K98,'Other expenses'!$F:$F,'Squad-contributors'!$J97,'Other expenses'!$G:$G,'Squad-contributors'!P$90)</f>
        <v>0</v>
      </c>
      <c r="Q97">
        <f>+SUMIFS('Other expenses'!$I:$I,'Other expenses'!$C:$C,"&gt;="&amp;'Squad-contributors'!$K97,'Other expenses'!$C:$C,"&lt;"&amp;'Squad-contributors'!$K98,'Other expenses'!$F:$F,'Squad-contributors'!$J97,'Other expenses'!$G:$G,'Squad-contributors'!Q$90)</f>
        <v>0</v>
      </c>
      <c r="R97">
        <f>+SUMIFS('Other expenses'!$I:$I,'Other expenses'!$C:$C,"&gt;="&amp;'Squad-contributors'!$K97,'Other expenses'!$C:$C,"&lt;"&amp;'Squad-contributors'!$K98,'Other expenses'!$F:$F,'Squad-contributors'!$J97,'Other expenses'!$G:$G,'Squad-contributors'!R$90)</f>
        <v>0</v>
      </c>
      <c r="S97">
        <f>+SUMIFS('Other expenses'!$I:$I,'Other expenses'!$C:$C,"&gt;="&amp;'Squad-contributors'!$K97,'Other expenses'!$C:$C,"&lt;"&amp;'Squad-contributors'!$K98,'Other expenses'!$F:$F,'Squad-contributors'!$J97,'Other expenses'!$G:$G,'Squad-contributors'!S$90)</f>
        <v>0</v>
      </c>
      <c r="T97">
        <f>+SUMIFS('Other expenses'!$I:$I,'Other expenses'!$C:$C,"&gt;="&amp;'Squad-contributors'!$K97,'Other expenses'!$C:$C,"&lt;"&amp;'Squad-contributors'!$K98,'Other expenses'!$F:$F,'Squad-contributors'!$J97,'Other expenses'!$G:$G,'Squad-contributors'!T$90)</f>
        <v>579.33333333333337</v>
      </c>
      <c r="U97">
        <f>+SUMIFS('Other expenses'!$I:$I,'Other expenses'!$C:$C,"&gt;="&amp;'Squad-contributors'!$K97,'Other expenses'!$C:$C,"&lt;"&amp;'Squad-contributors'!$K98,'Other expenses'!$F:$F,'Squad-contributors'!$J97,'Other expenses'!$G:$G,'Squad-contributors'!U$90)</f>
        <v>0</v>
      </c>
      <c r="V97">
        <f>+SUMIFS('Other expenses'!$I:$I,'Other expenses'!$C:$C,"&gt;="&amp;'Squad-contributors'!$K97,'Other expenses'!$C:$C,"&lt;"&amp;'Squad-contributors'!$K98,'Other expenses'!$F:$F,'Squad-contributors'!$J97,'Other expenses'!$G:$G,'Squad-contributors'!V$90)</f>
        <v>0</v>
      </c>
      <c r="W97">
        <f>+SUMIFS('Other expenses'!$I:$I,'Other expenses'!$C:$C,"&gt;="&amp;'Squad-contributors'!$K97,'Other expenses'!$C:$C,"&lt;"&amp;'Squad-contributors'!$K98,'Other expenses'!$F:$F,'Squad-contributors'!$J97,'Other expenses'!$G:$G,'Squad-contributors'!W$90)</f>
        <v>0</v>
      </c>
      <c r="X97">
        <f>+SUMIFS('Other expenses'!$I:$I,'Other expenses'!$C:$C,"&gt;="&amp;'Squad-contributors'!$K97,'Other expenses'!$C:$C,"&lt;"&amp;'Squad-contributors'!$K98,'Other expenses'!$F:$F,'Squad-contributors'!$J97,'Other expenses'!$G:$G,'Squad-contributors'!X$90)</f>
        <v>0</v>
      </c>
      <c r="Y97" s="26">
        <f t="shared" si="29"/>
        <v>16752.433333333334</v>
      </c>
    </row>
    <row r="98" spans="1:25" x14ac:dyDescent="0.2">
      <c r="A98" t="str">
        <f t="shared" si="30"/>
        <v>Governance</v>
      </c>
      <c r="B98" s="1">
        <v>44440</v>
      </c>
      <c r="C98" s="4">
        <f>SUMIFS('Contributor Payouts'!O:O,'Contributor Payouts'!$D:$D,"&gt;="&amp;'Squad-contributors'!$B98,'Contributor Payouts'!$D:$D,"&lt;"&amp;'Squad-contributors'!$B99,'Contributor Payouts'!E:E,'Squad-contributors'!$B$90)</f>
        <v>9300</v>
      </c>
      <c r="D98" s="4">
        <f>SUMIFS('Contributor Payouts'!P:P,'Contributor Payouts'!$D:$D,"&gt;="&amp;'Squad-contributors'!$B98,'Contributor Payouts'!$D:$D,"&lt;"&amp;'Squad-contributors'!$B99,'Contributor Payouts'!F:F,'Squad-contributors'!$B$90)</f>
        <v>2500</v>
      </c>
      <c r="E98" s="4">
        <f>SUMIFS('Contributor Payouts'!Q:Q,'Contributor Payouts'!$D:$D,"&gt;="&amp;'Squad-contributors'!$B98,'Contributor Payouts'!$D:$D,"&lt;"&amp;'Squad-contributors'!$B99,'Contributor Payouts'!G:G,'Squad-contributors'!$B$90)</f>
        <v>8328</v>
      </c>
      <c r="F98" s="4">
        <f>SUMIFS('Contributor Payouts'!R:R,'Contributor Payouts'!$D:$D,"&gt;="&amp;'Squad-contributors'!$B98,'Contributor Payouts'!$D:$D,"&lt;"&amp;'Squad-contributors'!$B99,'Contributor Payouts'!H:H,'Squad-contributors'!$B$90)</f>
        <v>720</v>
      </c>
      <c r="G98" s="4">
        <f>SUMIFS('Contributor Payouts'!S:S,'Contributor Payouts'!$D:$D,"&gt;="&amp;'Squad-contributors'!$B98,'Contributor Payouts'!$D:$D,"&lt;"&amp;'Squad-contributors'!$B99,'Contributor Payouts'!I:I,'Squad-contributors'!$B$90)</f>
        <v>0</v>
      </c>
      <c r="H98" s="4">
        <f t="shared" si="31"/>
        <v>20848</v>
      </c>
      <c r="J98" t="str">
        <f t="shared" si="32"/>
        <v>Governance</v>
      </c>
      <c r="K98" s="1">
        <v>44440</v>
      </c>
      <c r="L98" s="26">
        <f t="shared" si="28"/>
        <v>45345.791227033449</v>
      </c>
      <c r="M98" s="26">
        <f t="shared" si="33"/>
        <v>20848</v>
      </c>
      <c r="N98">
        <f>+SUMIFS('Other expenses'!$I:$I,'Other expenses'!$C:$C,"&gt;="&amp;'Squad-contributors'!$K98,'Other expenses'!$C:$C,"&lt;"&amp;'Squad-contributors'!$K99,'Other expenses'!$F:$F,'Squad-contributors'!$J98,'Other expenses'!$G:$G,'Squad-contributors'!N$90)</f>
        <v>0</v>
      </c>
      <c r="O98">
        <f>+SUMIFS('Other expenses'!$I:$I,'Other expenses'!$C:$C,"&gt;="&amp;'Squad-contributors'!$K98,'Other expenses'!$C:$C,"&lt;"&amp;'Squad-contributors'!$K99,'Other expenses'!$F:$F,'Squad-contributors'!$J98,'Other expenses'!$G:$G,'Squad-contributors'!O$90)</f>
        <v>0</v>
      </c>
      <c r="P98">
        <f>+SUMIFS('Other expenses'!$I:$I,'Other expenses'!$C:$C,"&gt;="&amp;'Squad-contributors'!$K98,'Other expenses'!$C:$C,"&lt;"&amp;'Squad-contributors'!$K99,'Other expenses'!$F:$F,'Squad-contributors'!$J98,'Other expenses'!$G:$G,'Squad-contributors'!P$90)</f>
        <v>0</v>
      </c>
      <c r="Q98">
        <f>+SUMIFS('Other expenses'!$I:$I,'Other expenses'!$C:$C,"&gt;="&amp;'Squad-contributors'!$K98,'Other expenses'!$C:$C,"&lt;"&amp;'Squad-contributors'!$K99,'Other expenses'!$F:$F,'Squad-contributors'!$J98,'Other expenses'!$G:$G,'Squad-contributors'!Q$90)</f>
        <v>47.770480553903376</v>
      </c>
      <c r="R98">
        <f>+SUMIFS('Other expenses'!$I:$I,'Other expenses'!$C:$C,"&gt;="&amp;'Squad-contributors'!$K98,'Other expenses'!$C:$C,"&lt;"&amp;'Squad-contributors'!$K99,'Other expenses'!$F:$F,'Squad-contributors'!$J98,'Other expenses'!$G:$G,'Squad-contributors'!R$90)</f>
        <v>1250</v>
      </c>
      <c r="S98">
        <f>+SUMIFS('Other expenses'!$I:$I,'Other expenses'!$C:$C,"&gt;="&amp;'Squad-contributors'!$K98,'Other expenses'!$C:$C,"&lt;"&amp;'Squad-contributors'!$K99,'Other expenses'!$F:$F,'Squad-contributors'!$J98,'Other expenses'!$G:$G,'Squad-contributors'!S$90)</f>
        <v>0</v>
      </c>
      <c r="T98">
        <f>+SUMIFS('Other expenses'!$I:$I,'Other expenses'!$C:$C,"&gt;="&amp;'Squad-contributors'!$K98,'Other expenses'!$C:$C,"&lt;"&amp;'Squad-contributors'!$K99,'Other expenses'!$F:$F,'Squad-contributors'!$J98,'Other expenses'!$G:$G,'Squad-contributors'!T$90)</f>
        <v>579.33333333333337</v>
      </c>
      <c r="U98">
        <f>+SUMIFS('Other expenses'!$I:$I,'Other expenses'!$C:$C,"&gt;="&amp;'Squad-contributors'!$K98,'Other expenses'!$C:$C,"&lt;"&amp;'Squad-contributors'!$K99,'Other expenses'!$F:$F,'Squad-contributors'!$J98,'Other expenses'!$G:$G,'Squad-contributors'!U$90)</f>
        <v>0</v>
      </c>
      <c r="V98">
        <f>+SUMIFS('Other expenses'!$I:$I,'Other expenses'!$C:$C,"&gt;="&amp;'Squad-contributors'!$K98,'Other expenses'!$C:$C,"&lt;"&amp;'Squad-contributors'!$K99,'Other expenses'!$F:$F,'Squad-contributors'!$J98,'Other expenses'!$G:$G,'Squad-contributors'!V$90)</f>
        <v>0</v>
      </c>
      <c r="W98">
        <f>+SUMIFS('Other expenses'!$I:$I,'Other expenses'!$C:$C,"&gt;="&amp;'Squad-contributors'!$K98,'Other expenses'!$C:$C,"&lt;"&amp;'Squad-contributors'!$K99,'Other expenses'!$F:$F,'Squad-contributors'!$J98,'Other expenses'!$G:$G,'Squad-contributors'!W$90)</f>
        <v>22620.687413146217</v>
      </c>
      <c r="X98">
        <f>+SUMIFS('Other expenses'!$I:$I,'Other expenses'!$C:$C,"&gt;="&amp;'Squad-contributors'!$K98,'Other expenses'!$C:$C,"&lt;"&amp;'Squad-contributors'!$K99,'Other expenses'!$F:$F,'Squad-contributors'!$J98,'Other expenses'!$G:$G,'Squad-contributors'!X$90)</f>
        <v>0</v>
      </c>
      <c r="Y98" s="26">
        <f t="shared" si="29"/>
        <v>45345.791227033449</v>
      </c>
    </row>
    <row r="99" spans="1:25" x14ac:dyDescent="0.2">
      <c r="A99" t="str">
        <f t="shared" si="30"/>
        <v>Governance</v>
      </c>
      <c r="B99" s="1">
        <v>44470</v>
      </c>
      <c r="C99" s="4">
        <f>SUMIFS('Contributor Payouts'!O:O,'Contributor Payouts'!$D:$D,"&gt;="&amp;'Squad-contributors'!$B99,'Contributor Payouts'!$D:$D,"&lt;"&amp;'Squad-contributors'!$B100,'Contributor Payouts'!E:E,'Squad-contributors'!$B$90)</f>
        <v>6800</v>
      </c>
      <c r="D99" s="4">
        <f>SUMIFS('Contributor Payouts'!P:P,'Contributor Payouts'!$D:$D,"&gt;="&amp;'Squad-contributors'!$B99,'Contributor Payouts'!$D:$D,"&lt;"&amp;'Squad-contributors'!$B100,'Contributor Payouts'!F:F,'Squad-contributors'!$B$90)</f>
        <v>3020</v>
      </c>
      <c r="E99" s="4">
        <f>SUMIFS('Contributor Payouts'!Q:Q,'Contributor Payouts'!$D:$D,"&gt;="&amp;'Squad-contributors'!$B99,'Contributor Payouts'!$D:$D,"&lt;"&amp;'Squad-contributors'!$B100,'Contributor Payouts'!G:G,'Squad-contributors'!$B$90)</f>
        <v>5400</v>
      </c>
      <c r="F99" s="4">
        <f>SUMIFS('Contributor Payouts'!R:R,'Contributor Payouts'!$D:$D,"&gt;="&amp;'Squad-contributors'!$B99,'Contributor Payouts'!$D:$D,"&lt;"&amp;'Squad-contributors'!$B100,'Contributor Payouts'!H:H,'Squad-contributors'!$B$90)</f>
        <v>720</v>
      </c>
      <c r="G99" s="4">
        <f>SUMIFS('Contributor Payouts'!S:S,'Contributor Payouts'!$D:$D,"&gt;="&amp;'Squad-contributors'!$B99,'Contributor Payouts'!$D:$D,"&lt;"&amp;'Squad-contributors'!$B100,'Contributor Payouts'!I:I,'Squad-contributors'!$B$90)</f>
        <v>0</v>
      </c>
      <c r="H99" s="4">
        <f t="shared" si="31"/>
        <v>15940</v>
      </c>
      <c r="J99" t="str">
        <f t="shared" si="32"/>
        <v>Governance</v>
      </c>
      <c r="K99" s="1">
        <v>44470</v>
      </c>
      <c r="L99" s="26">
        <f t="shared" si="28"/>
        <v>38398.048727094225</v>
      </c>
      <c r="M99" s="26">
        <f t="shared" si="33"/>
        <v>15940</v>
      </c>
      <c r="N99">
        <f>+SUMIFS('Other expenses'!$I:$I,'Other expenses'!$C:$C,"&gt;="&amp;'Squad-contributors'!$K99,'Other expenses'!$C:$C,"&lt;"&amp;'Squad-contributors'!$K100,'Other expenses'!$F:$F,'Squad-contributors'!$J99,'Other expenses'!$G:$G,'Squad-contributors'!N$90)</f>
        <v>0</v>
      </c>
      <c r="O99">
        <f>+SUMIFS('Other expenses'!$I:$I,'Other expenses'!$C:$C,"&gt;="&amp;'Squad-contributors'!$K99,'Other expenses'!$C:$C,"&lt;"&amp;'Squad-contributors'!$K100,'Other expenses'!$F:$F,'Squad-contributors'!$J99,'Other expenses'!$G:$G,'Squad-contributors'!O$90)</f>
        <v>0</v>
      </c>
      <c r="P99">
        <f>+SUMIFS('Other expenses'!$I:$I,'Other expenses'!$C:$C,"&gt;="&amp;'Squad-contributors'!$K99,'Other expenses'!$C:$C,"&lt;"&amp;'Squad-contributors'!$K100,'Other expenses'!$F:$F,'Squad-contributors'!$J99,'Other expenses'!$G:$G,'Squad-contributors'!P$90)</f>
        <v>0</v>
      </c>
      <c r="Q99">
        <f>+SUMIFS('Other expenses'!$I:$I,'Other expenses'!$C:$C,"&gt;="&amp;'Squad-contributors'!$K99,'Other expenses'!$C:$C,"&lt;"&amp;'Squad-contributors'!$K100,'Other expenses'!$F:$F,'Squad-contributors'!$J99,'Other expenses'!$G:$G,'Squad-contributors'!Q$90)</f>
        <v>0</v>
      </c>
      <c r="R99">
        <f>+SUMIFS('Other expenses'!$I:$I,'Other expenses'!$C:$C,"&gt;="&amp;'Squad-contributors'!$K99,'Other expenses'!$C:$C,"&lt;"&amp;'Squad-contributors'!$K100,'Other expenses'!$F:$F,'Squad-contributors'!$J99,'Other expenses'!$G:$G,'Squad-contributors'!R$90)</f>
        <v>0</v>
      </c>
      <c r="S99">
        <f>+SUMIFS('Other expenses'!$I:$I,'Other expenses'!$C:$C,"&gt;="&amp;'Squad-contributors'!$K99,'Other expenses'!$C:$C,"&lt;"&amp;'Squad-contributors'!$K100,'Other expenses'!$F:$F,'Squad-contributors'!$J99,'Other expenses'!$G:$G,'Squad-contributors'!S$90)</f>
        <v>0</v>
      </c>
      <c r="T99">
        <f>+SUMIFS('Other expenses'!$I:$I,'Other expenses'!$C:$C,"&gt;="&amp;'Squad-contributors'!$K99,'Other expenses'!$C:$C,"&lt;"&amp;'Squad-contributors'!$K100,'Other expenses'!$F:$F,'Squad-contributors'!$J99,'Other expenses'!$G:$G,'Squad-contributors'!T$90)</f>
        <v>579.33333333333337</v>
      </c>
      <c r="U99">
        <f>+SUMIFS('Other expenses'!$I:$I,'Other expenses'!$C:$C,"&gt;="&amp;'Squad-contributors'!$K99,'Other expenses'!$C:$C,"&lt;"&amp;'Squad-contributors'!$K100,'Other expenses'!$F:$F,'Squad-contributors'!$J99,'Other expenses'!$G:$G,'Squad-contributors'!U$90)</f>
        <v>0</v>
      </c>
      <c r="V99">
        <f>+SUMIFS('Other expenses'!$I:$I,'Other expenses'!$C:$C,"&gt;="&amp;'Squad-contributors'!$K99,'Other expenses'!$C:$C,"&lt;"&amp;'Squad-contributors'!$K100,'Other expenses'!$F:$F,'Squad-contributors'!$J99,'Other expenses'!$G:$G,'Squad-contributors'!V$90)</f>
        <v>0</v>
      </c>
      <c r="W99">
        <f>+SUMIFS('Other expenses'!$I:$I,'Other expenses'!$C:$C,"&gt;="&amp;'Squad-contributors'!$K99,'Other expenses'!$C:$C,"&lt;"&amp;'Squad-contributors'!$K100,'Other expenses'!$F:$F,'Squad-contributors'!$J99,'Other expenses'!$G:$G,'Squad-contributors'!W$90)</f>
        <v>21878.715393760889</v>
      </c>
      <c r="X99">
        <f>+SUMIFS('Other expenses'!$I:$I,'Other expenses'!$C:$C,"&gt;="&amp;'Squad-contributors'!$K99,'Other expenses'!$C:$C,"&lt;"&amp;'Squad-contributors'!$K100,'Other expenses'!$F:$F,'Squad-contributors'!$J99,'Other expenses'!$G:$G,'Squad-contributors'!X$90)</f>
        <v>0</v>
      </c>
      <c r="Y99" s="26">
        <f t="shared" si="29"/>
        <v>38398.048727094225</v>
      </c>
    </row>
    <row r="100" spans="1:25" x14ac:dyDescent="0.2">
      <c r="A100" t="str">
        <f t="shared" si="30"/>
        <v>Governance</v>
      </c>
      <c r="B100" s="1">
        <v>44501</v>
      </c>
      <c r="C100" s="4">
        <f>SUMIFS('Contributor Payouts'!O:O,'Contributor Payouts'!$D:$D,"&gt;="&amp;'Squad-contributors'!$B100,'Contributor Payouts'!$D:$D,"&lt;"&amp;'Squad-contributors'!$B101,'Contributor Payouts'!E:E,'Squad-contributors'!$B$90)</f>
        <v>6800</v>
      </c>
      <c r="D100" s="4">
        <f>SUMIFS('Contributor Payouts'!P:P,'Contributor Payouts'!$D:$D,"&gt;="&amp;'Squad-contributors'!$B100,'Contributor Payouts'!$D:$D,"&lt;"&amp;'Squad-contributors'!$B101,'Contributor Payouts'!F:F,'Squad-contributors'!$B$90)</f>
        <v>3530</v>
      </c>
      <c r="E100" s="4">
        <f>SUMIFS('Contributor Payouts'!Q:Q,'Contributor Payouts'!$D:$D,"&gt;="&amp;'Squad-contributors'!$B100,'Contributor Payouts'!$D:$D,"&lt;"&amp;'Squad-contributors'!$B101,'Contributor Payouts'!G:G,'Squad-contributors'!$B$90)</f>
        <v>5500</v>
      </c>
      <c r="F100" s="4">
        <f>SUMIFS('Contributor Payouts'!R:R,'Contributor Payouts'!$D:$D,"&gt;="&amp;'Squad-contributors'!$B100,'Contributor Payouts'!$D:$D,"&lt;"&amp;'Squad-contributors'!$B101,'Contributor Payouts'!H:H,'Squad-contributors'!$B$90)</f>
        <v>640</v>
      </c>
      <c r="G100" s="4">
        <f>SUMIFS('Contributor Payouts'!S:S,'Contributor Payouts'!$D:$D,"&gt;="&amp;'Squad-contributors'!$B100,'Contributor Payouts'!$D:$D,"&lt;"&amp;'Squad-contributors'!$B101,'Contributor Payouts'!I:I,'Squad-contributors'!$B$90)</f>
        <v>0</v>
      </c>
      <c r="H100" s="4">
        <f t="shared" si="31"/>
        <v>16470</v>
      </c>
      <c r="J100" t="str">
        <f t="shared" si="32"/>
        <v>Governance</v>
      </c>
      <c r="K100" s="1">
        <v>44501</v>
      </c>
      <c r="L100" s="26">
        <f t="shared" si="28"/>
        <v>29864.314727979941</v>
      </c>
      <c r="M100" s="26">
        <f t="shared" si="33"/>
        <v>16470</v>
      </c>
      <c r="N100">
        <f>+SUMIFS('Other expenses'!$I:$I,'Other expenses'!$C:$C,"&gt;="&amp;'Squad-contributors'!$K100,'Other expenses'!$C:$C,"&lt;"&amp;'Squad-contributors'!$K101,'Other expenses'!$F:$F,'Squad-contributors'!$J100,'Other expenses'!$G:$G,'Squad-contributors'!N$90)</f>
        <v>0</v>
      </c>
      <c r="O100">
        <f>+SUMIFS('Other expenses'!$I:$I,'Other expenses'!$C:$C,"&gt;="&amp;'Squad-contributors'!$K100,'Other expenses'!$C:$C,"&lt;"&amp;'Squad-contributors'!$K101,'Other expenses'!$F:$F,'Squad-contributors'!$J100,'Other expenses'!$G:$G,'Squad-contributors'!O$90)</f>
        <v>0</v>
      </c>
      <c r="P100">
        <f>+SUMIFS('Other expenses'!$I:$I,'Other expenses'!$C:$C,"&gt;="&amp;'Squad-contributors'!$K100,'Other expenses'!$C:$C,"&lt;"&amp;'Squad-contributors'!$K101,'Other expenses'!$F:$F,'Squad-contributors'!$J100,'Other expenses'!$G:$G,'Squad-contributors'!P$90)</f>
        <v>0</v>
      </c>
      <c r="Q100">
        <f>+SUMIFS('Other expenses'!$I:$I,'Other expenses'!$C:$C,"&gt;="&amp;'Squad-contributors'!$K100,'Other expenses'!$C:$C,"&lt;"&amp;'Squad-contributors'!$K101,'Other expenses'!$F:$F,'Squad-contributors'!$J100,'Other expenses'!$G:$G,'Squad-contributors'!Q$90)</f>
        <v>2344.9813946466111</v>
      </c>
      <c r="R100">
        <f>+SUMIFS('Other expenses'!$I:$I,'Other expenses'!$C:$C,"&gt;="&amp;'Squad-contributors'!$K100,'Other expenses'!$C:$C,"&lt;"&amp;'Squad-contributors'!$K101,'Other expenses'!$F:$F,'Squad-contributors'!$J100,'Other expenses'!$G:$G,'Squad-contributors'!R$90)</f>
        <v>1100</v>
      </c>
      <c r="S100">
        <f>+SUMIFS('Other expenses'!$I:$I,'Other expenses'!$C:$C,"&gt;="&amp;'Squad-contributors'!$K100,'Other expenses'!$C:$C,"&lt;"&amp;'Squad-contributors'!$K101,'Other expenses'!$F:$F,'Squad-contributors'!$J100,'Other expenses'!$G:$G,'Squad-contributors'!S$90)</f>
        <v>0</v>
      </c>
      <c r="T100">
        <f>+SUMIFS('Other expenses'!$I:$I,'Other expenses'!$C:$C,"&gt;="&amp;'Squad-contributors'!$K100,'Other expenses'!$C:$C,"&lt;"&amp;'Squad-contributors'!$K101,'Other expenses'!$F:$F,'Squad-contributors'!$J100,'Other expenses'!$G:$G,'Squad-contributors'!T$90)</f>
        <v>9949.3333333333321</v>
      </c>
      <c r="U100">
        <f>+SUMIFS('Other expenses'!$I:$I,'Other expenses'!$C:$C,"&gt;="&amp;'Squad-contributors'!$K100,'Other expenses'!$C:$C,"&lt;"&amp;'Squad-contributors'!$K101,'Other expenses'!$F:$F,'Squad-contributors'!$J100,'Other expenses'!$G:$G,'Squad-contributors'!U$90)</f>
        <v>0</v>
      </c>
      <c r="V100">
        <f>+SUMIFS('Other expenses'!$I:$I,'Other expenses'!$C:$C,"&gt;="&amp;'Squad-contributors'!$K100,'Other expenses'!$C:$C,"&lt;"&amp;'Squad-contributors'!$K101,'Other expenses'!$F:$F,'Squad-contributors'!$J100,'Other expenses'!$G:$G,'Squad-contributors'!V$90)</f>
        <v>0</v>
      </c>
      <c r="W100">
        <f>+SUMIFS('Other expenses'!$I:$I,'Other expenses'!$C:$C,"&gt;="&amp;'Squad-contributors'!$K100,'Other expenses'!$C:$C,"&lt;"&amp;'Squad-contributors'!$K101,'Other expenses'!$F:$F,'Squad-contributors'!$J100,'Other expenses'!$G:$G,'Squad-contributors'!W$90)</f>
        <v>0</v>
      </c>
      <c r="X100">
        <f>+SUMIFS('Other expenses'!$I:$I,'Other expenses'!$C:$C,"&gt;="&amp;'Squad-contributors'!$K100,'Other expenses'!$C:$C,"&lt;"&amp;'Squad-contributors'!$K101,'Other expenses'!$F:$F,'Squad-contributors'!$J100,'Other expenses'!$G:$G,'Squad-contributors'!X$90)</f>
        <v>0</v>
      </c>
      <c r="Y100" s="26">
        <f t="shared" si="29"/>
        <v>29864.314727979941</v>
      </c>
    </row>
    <row r="101" spans="1:25" x14ac:dyDescent="0.2">
      <c r="A101" t="str">
        <f t="shared" si="30"/>
        <v>Governance</v>
      </c>
      <c r="B101" s="1">
        <v>44531</v>
      </c>
      <c r="C101" s="4">
        <f>SUMIFS('Contributor Payouts'!O:O,'Contributor Payouts'!$D:$D,"&gt;="&amp;'Squad-contributors'!$B101,'Contributor Payouts'!$D:$D,"&lt;"&amp;'Squad-contributors'!$B102,'Contributor Payouts'!E:E,'Squad-contributors'!$B$90)</f>
        <v>5600</v>
      </c>
      <c r="D101" s="4">
        <f>SUMIFS('Contributor Payouts'!P:P,'Contributor Payouts'!$D:$D,"&gt;="&amp;'Squad-contributors'!$B101,'Contributor Payouts'!$D:$D,"&lt;"&amp;'Squad-contributors'!$B102,'Contributor Payouts'!F:F,'Squad-contributors'!$B$90)</f>
        <v>3334</v>
      </c>
      <c r="E101" s="4">
        <f>SUMIFS('Contributor Payouts'!Q:Q,'Contributor Payouts'!$D:$D,"&gt;="&amp;'Squad-contributors'!$B101,'Contributor Payouts'!$D:$D,"&lt;"&amp;'Squad-contributors'!$B102,'Contributor Payouts'!G:G,'Squad-contributors'!$B$90)</f>
        <v>1500</v>
      </c>
      <c r="F101" s="4">
        <f>SUMIFS('Contributor Payouts'!R:R,'Contributor Payouts'!$D:$D,"&gt;="&amp;'Squad-contributors'!$B101,'Contributor Payouts'!$D:$D,"&lt;"&amp;'Squad-contributors'!$B102,'Contributor Payouts'!H:H,'Squad-contributors'!$B$90)</f>
        <v>640</v>
      </c>
      <c r="G101" s="4">
        <f>SUMIFS('Contributor Payouts'!S:S,'Contributor Payouts'!$D:$D,"&gt;="&amp;'Squad-contributors'!$B101,'Contributor Payouts'!$D:$D,"&lt;"&amp;'Squad-contributors'!$B102,'Contributor Payouts'!I:I,'Squad-contributors'!$B$90)</f>
        <v>0</v>
      </c>
      <c r="H101" s="4">
        <f t="shared" si="31"/>
        <v>11074</v>
      </c>
      <c r="J101" t="str">
        <f t="shared" si="32"/>
        <v>Governance</v>
      </c>
      <c r="K101" s="1">
        <v>44531</v>
      </c>
      <c r="L101" s="26">
        <f t="shared" si="28"/>
        <v>35465.137004760065</v>
      </c>
      <c r="M101" s="26">
        <f t="shared" si="33"/>
        <v>11074</v>
      </c>
      <c r="N101">
        <f>+SUMIFS('Other expenses'!$I:$I,'Other expenses'!$C:$C,"&gt;="&amp;'Squad-contributors'!$K101,'Other expenses'!$C:$C,"&lt;"&amp;'Squad-contributors'!$K102,'Other expenses'!$F:$F,'Squad-contributors'!$J101,'Other expenses'!$G:$G,'Squad-contributors'!N$90)</f>
        <v>0</v>
      </c>
      <c r="O101">
        <f>+SUMIFS('Other expenses'!$I:$I,'Other expenses'!$C:$C,"&gt;="&amp;'Squad-contributors'!$K101,'Other expenses'!$C:$C,"&lt;"&amp;'Squad-contributors'!$K102,'Other expenses'!$F:$F,'Squad-contributors'!$J101,'Other expenses'!$G:$G,'Squad-contributors'!O$90)</f>
        <v>0</v>
      </c>
      <c r="P101">
        <f>+SUMIFS('Other expenses'!$I:$I,'Other expenses'!$C:$C,"&gt;="&amp;'Squad-contributors'!$K101,'Other expenses'!$C:$C,"&lt;"&amp;'Squad-contributors'!$K102,'Other expenses'!$F:$F,'Squad-contributors'!$J101,'Other expenses'!$G:$G,'Squad-contributors'!P$90)</f>
        <v>0</v>
      </c>
      <c r="Q101">
        <f>+SUMIFS('Other expenses'!$I:$I,'Other expenses'!$C:$C,"&gt;="&amp;'Squad-contributors'!$K101,'Other expenses'!$C:$C,"&lt;"&amp;'Squad-contributors'!$K102,'Other expenses'!$F:$F,'Squad-contributors'!$J101,'Other expenses'!$G:$G,'Squad-contributors'!Q$90)</f>
        <v>0</v>
      </c>
      <c r="R101">
        <f>+SUMIFS('Other expenses'!$I:$I,'Other expenses'!$C:$C,"&gt;="&amp;'Squad-contributors'!$K101,'Other expenses'!$C:$C,"&lt;"&amp;'Squad-contributors'!$K102,'Other expenses'!$F:$F,'Squad-contributors'!$J101,'Other expenses'!$G:$G,'Squad-contributors'!R$90)</f>
        <v>0</v>
      </c>
      <c r="S101">
        <f>+SUMIFS('Other expenses'!$I:$I,'Other expenses'!$C:$C,"&gt;="&amp;'Squad-contributors'!$K101,'Other expenses'!$C:$C,"&lt;"&amp;'Squad-contributors'!$K102,'Other expenses'!$F:$F,'Squad-contributors'!$J101,'Other expenses'!$G:$G,'Squad-contributors'!S$90)</f>
        <v>0</v>
      </c>
      <c r="T101">
        <f>+SUMIFS('Other expenses'!$I:$I,'Other expenses'!$C:$C,"&gt;="&amp;'Squad-contributors'!$K101,'Other expenses'!$C:$C,"&lt;"&amp;'Squad-contributors'!$K102,'Other expenses'!$F:$F,'Squad-contributors'!$J101,'Other expenses'!$G:$G,'Squad-contributors'!T$90)</f>
        <v>16400</v>
      </c>
      <c r="U101">
        <f>+SUMIFS('Other expenses'!$I:$I,'Other expenses'!$C:$C,"&gt;="&amp;'Squad-contributors'!$K101,'Other expenses'!$C:$C,"&lt;"&amp;'Squad-contributors'!$K102,'Other expenses'!$F:$F,'Squad-contributors'!$J101,'Other expenses'!$G:$G,'Squad-contributors'!U$90)</f>
        <v>0</v>
      </c>
      <c r="V101">
        <f>+SUMIFS('Other expenses'!$I:$I,'Other expenses'!$C:$C,"&gt;="&amp;'Squad-contributors'!$K101,'Other expenses'!$C:$C,"&lt;"&amp;'Squad-contributors'!$K102,'Other expenses'!$F:$F,'Squad-contributors'!$J101,'Other expenses'!$G:$G,'Squad-contributors'!V$90)</f>
        <v>0</v>
      </c>
      <c r="W101">
        <f>+SUMIFS('Other expenses'!$I:$I,'Other expenses'!$C:$C,"&gt;="&amp;'Squad-contributors'!$K101,'Other expenses'!$C:$C,"&lt;"&amp;'Squad-contributors'!$K102,'Other expenses'!$F:$F,'Squad-contributors'!$J101,'Other expenses'!$G:$G,'Squad-contributors'!W$90)</f>
        <v>7991.1370047600685</v>
      </c>
      <c r="X101">
        <f>+SUMIFS('Other expenses'!$I:$I,'Other expenses'!$C:$C,"&gt;="&amp;'Squad-contributors'!$K101,'Other expenses'!$C:$C,"&lt;"&amp;'Squad-contributors'!$K102,'Other expenses'!$F:$F,'Squad-contributors'!$J101,'Other expenses'!$G:$G,'Squad-contributors'!X$90)</f>
        <v>0</v>
      </c>
      <c r="Y101" s="26">
        <f t="shared" si="29"/>
        <v>35465.137004760065</v>
      </c>
    </row>
    <row r="102" spans="1:25" x14ac:dyDescent="0.2">
      <c r="A102" t="str">
        <f t="shared" si="30"/>
        <v>Governance</v>
      </c>
      <c r="B102" s="1">
        <v>44562</v>
      </c>
      <c r="C102" s="4">
        <f>SUMIFS('Contributor Payouts'!O:O,'Contributor Payouts'!$D:$D,"&gt;="&amp;'Squad-contributors'!$B102,'Contributor Payouts'!$D:$D,"&lt;"&amp;'Squad-contributors'!$B103,'Contributor Payouts'!E:E,'Squad-contributors'!$B$90)</f>
        <v>6627</v>
      </c>
      <c r="D102" s="4">
        <f>SUMIFS('Contributor Payouts'!P:P,'Contributor Payouts'!$D:$D,"&gt;="&amp;'Squad-contributors'!$B102,'Contributor Payouts'!$D:$D,"&lt;"&amp;'Squad-contributors'!$B103,'Contributor Payouts'!F:F,'Squad-contributors'!$B$90)</f>
        <v>4675.2</v>
      </c>
      <c r="E102" s="4">
        <f>SUMIFS('Contributor Payouts'!Q:Q,'Contributor Payouts'!$D:$D,"&gt;="&amp;'Squad-contributors'!$B102,'Contributor Payouts'!$D:$D,"&lt;"&amp;'Squad-contributors'!$B103,'Contributor Payouts'!G:G,'Squad-contributors'!$B$90)</f>
        <v>2400</v>
      </c>
      <c r="F102" s="4">
        <f>SUMIFS('Contributor Payouts'!R:R,'Contributor Payouts'!$D:$D,"&gt;="&amp;'Squad-contributors'!$B102,'Contributor Payouts'!$D:$D,"&lt;"&amp;'Squad-contributors'!$B103,'Contributor Payouts'!H:H,'Squad-contributors'!$B$90)</f>
        <v>810</v>
      </c>
      <c r="G102" s="4">
        <f>SUMIFS('Contributor Payouts'!S:S,'Contributor Payouts'!$D:$D,"&gt;="&amp;'Squad-contributors'!$B102,'Contributor Payouts'!$D:$D,"&lt;"&amp;'Squad-contributors'!$B103,'Contributor Payouts'!I:I,'Squad-contributors'!$B$90)</f>
        <v>0</v>
      </c>
      <c r="H102" s="4">
        <f t="shared" si="31"/>
        <v>14512.2</v>
      </c>
      <c r="J102" t="str">
        <f t="shared" si="32"/>
        <v>Governance</v>
      </c>
      <c r="K102" s="1">
        <v>44562</v>
      </c>
      <c r="L102" s="26">
        <f t="shared" si="28"/>
        <v>34653.086970180695</v>
      </c>
      <c r="M102" s="26">
        <f t="shared" si="33"/>
        <v>14512.2</v>
      </c>
      <c r="N102">
        <f>+SUMIFS('Other expenses'!$I:$I,'Other expenses'!$C:$C,"&gt;="&amp;'Squad-contributors'!$K102,'Other expenses'!$C:$C,"&lt;"&amp;'Squad-contributors'!$K103,'Other expenses'!$F:$F,'Squad-contributors'!$J102,'Other expenses'!$G:$G,'Squad-contributors'!N$90)</f>
        <v>0</v>
      </c>
      <c r="O102">
        <f>+SUMIFS('Other expenses'!$I:$I,'Other expenses'!$C:$C,"&gt;="&amp;'Squad-contributors'!$K102,'Other expenses'!$C:$C,"&lt;"&amp;'Squad-contributors'!$K103,'Other expenses'!$F:$F,'Squad-contributors'!$J102,'Other expenses'!$G:$G,'Squad-contributors'!O$90)</f>
        <v>0</v>
      </c>
      <c r="P102">
        <f>+SUMIFS('Other expenses'!$I:$I,'Other expenses'!$C:$C,"&gt;="&amp;'Squad-contributors'!$K102,'Other expenses'!$C:$C,"&lt;"&amp;'Squad-contributors'!$K103,'Other expenses'!$F:$F,'Squad-contributors'!$J102,'Other expenses'!$G:$G,'Squad-contributors'!P$90)</f>
        <v>0</v>
      </c>
      <c r="Q102">
        <f>+SUMIFS('Other expenses'!$I:$I,'Other expenses'!$C:$C,"&gt;="&amp;'Squad-contributors'!$K102,'Other expenses'!$C:$C,"&lt;"&amp;'Squad-contributors'!$K103,'Other expenses'!$F:$F,'Squad-contributors'!$J102,'Other expenses'!$G:$G,'Squad-contributors'!Q$90)</f>
        <v>0</v>
      </c>
      <c r="R102">
        <f>+SUMIFS('Other expenses'!$I:$I,'Other expenses'!$C:$C,"&gt;="&amp;'Squad-contributors'!$K102,'Other expenses'!$C:$C,"&lt;"&amp;'Squad-contributors'!$K103,'Other expenses'!$F:$F,'Squad-contributors'!$J102,'Other expenses'!$G:$G,'Squad-contributors'!R$90)</f>
        <v>0</v>
      </c>
      <c r="S102">
        <f>+SUMIFS('Other expenses'!$I:$I,'Other expenses'!$C:$C,"&gt;="&amp;'Squad-contributors'!$K102,'Other expenses'!$C:$C,"&lt;"&amp;'Squad-contributors'!$K103,'Other expenses'!$F:$F,'Squad-contributors'!$J102,'Other expenses'!$G:$G,'Squad-contributors'!S$90)</f>
        <v>0</v>
      </c>
      <c r="T102">
        <f>+SUMIFS('Other expenses'!$I:$I,'Other expenses'!$C:$C,"&gt;="&amp;'Squad-contributors'!$K102,'Other expenses'!$C:$C,"&lt;"&amp;'Squad-contributors'!$K103,'Other expenses'!$F:$F,'Squad-contributors'!$J102,'Other expenses'!$G:$G,'Squad-contributors'!T$90)</f>
        <v>5000</v>
      </c>
      <c r="U102">
        <f>+SUMIFS('Other expenses'!$I:$I,'Other expenses'!$C:$C,"&gt;="&amp;'Squad-contributors'!$K102,'Other expenses'!$C:$C,"&lt;"&amp;'Squad-contributors'!$K103,'Other expenses'!$F:$F,'Squad-contributors'!$J102,'Other expenses'!$G:$G,'Squad-contributors'!U$90)</f>
        <v>0</v>
      </c>
      <c r="V102">
        <f>+SUMIFS('Other expenses'!$I:$I,'Other expenses'!$C:$C,"&gt;="&amp;'Squad-contributors'!$K102,'Other expenses'!$C:$C,"&lt;"&amp;'Squad-contributors'!$K103,'Other expenses'!$F:$F,'Squad-contributors'!$J102,'Other expenses'!$G:$G,'Squad-contributors'!V$90)</f>
        <v>0</v>
      </c>
      <c r="W102">
        <f>+SUMIFS('Other expenses'!$I:$I,'Other expenses'!$C:$C,"&gt;="&amp;'Squad-contributors'!$K102,'Other expenses'!$C:$C,"&lt;"&amp;'Squad-contributors'!$K103,'Other expenses'!$F:$F,'Squad-contributors'!$J102,'Other expenses'!$G:$G,'Squad-contributors'!W$90)</f>
        <v>15140.886970180693</v>
      </c>
      <c r="X102">
        <f>+SUMIFS('Other expenses'!$I:$I,'Other expenses'!$C:$C,"&gt;="&amp;'Squad-contributors'!$K102,'Other expenses'!$C:$C,"&lt;"&amp;'Squad-contributors'!$K103,'Other expenses'!$F:$F,'Squad-contributors'!$J102,'Other expenses'!$G:$G,'Squad-contributors'!X$90)</f>
        <v>0</v>
      </c>
      <c r="Y102" s="26">
        <f t="shared" si="29"/>
        <v>34653.086970180695</v>
      </c>
    </row>
    <row r="103" spans="1:25" x14ac:dyDescent="0.2">
      <c r="A103" t="str">
        <f t="shared" si="30"/>
        <v>Governance</v>
      </c>
      <c r="B103" s="1">
        <v>44593</v>
      </c>
      <c r="C103" s="4">
        <f>SUMIFS('Contributor Payouts'!O:O,'Contributor Payouts'!$D:$D,"&gt;="&amp;'Squad-contributors'!$B103,'Contributor Payouts'!$D:$D,"&lt;"&amp;'Squad-contributors'!$B104,'Contributor Payouts'!E:E,'Squad-contributors'!$B$90)</f>
        <v>7650</v>
      </c>
      <c r="D103" s="4">
        <f>SUMIFS('Contributor Payouts'!P:P,'Contributor Payouts'!$D:$D,"&gt;="&amp;'Squad-contributors'!$B103,'Contributor Payouts'!$D:$D,"&lt;"&amp;'Squad-contributors'!$B104,'Contributor Payouts'!F:F,'Squad-contributors'!$B$90)</f>
        <v>4710</v>
      </c>
      <c r="E103" s="4">
        <f>SUMIFS('Contributor Payouts'!Q:Q,'Contributor Payouts'!$D:$D,"&gt;="&amp;'Squad-contributors'!$B103,'Contributor Payouts'!$D:$D,"&lt;"&amp;'Squad-contributors'!$B104,'Contributor Payouts'!G:G,'Squad-contributors'!$B$90)</f>
        <v>1600</v>
      </c>
      <c r="F103" s="4">
        <f>SUMIFS('Contributor Payouts'!R:R,'Contributor Payouts'!$D:$D,"&gt;="&amp;'Squad-contributors'!$B103,'Contributor Payouts'!$D:$D,"&lt;"&amp;'Squad-contributors'!$B104,'Contributor Payouts'!H:H,'Squad-contributors'!$B$90)</f>
        <v>810</v>
      </c>
      <c r="G103" s="4">
        <f>SUMIFS('Contributor Payouts'!S:S,'Contributor Payouts'!$D:$D,"&gt;="&amp;'Squad-contributors'!$B103,'Contributor Payouts'!$D:$D,"&lt;"&amp;'Squad-contributors'!$B104,'Contributor Payouts'!I:I,'Squad-contributors'!$B$90)</f>
        <v>0</v>
      </c>
      <c r="H103" s="4">
        <f t="shared" si="31"/>
        <v>14770</v>
      </c>
      <c r="J103" t="str">
        <f t="shared" si="32"/>
        <v>Governance</v>
      </c>
      <c r="K103" s="1">
        <v>44593</v>
      </c>
      <c r="L103" s="26">
        <f t="shared" si="28"/>
        <v>20619.590011320815</v>
      </c>
      <c r="M103" s="26">
        <f t="shared" si="33"/>
        <v>14770</v>
      </c>
      <c r="N103">
        <f>+SUMIFS('Other expenses'!$I:$I,'Other expenses'!$C:$C,"&gt;="&amp;'Squad-contributors'!$K103,'Other expenses'!$C:$C,"&lt;"&amp;'Squad-contributors'!$K104,'Other expenses'!$F:$F,'Squad-contributors'!$J103,'Other expenses'!$G:$G,'Squad-contributors'!N$90)</f>
        <v>0</v>
      </c>
      <c r="O103">
        <f>+SUMIFS('Other expenses'!$I:$I,'Other expenses'!$C:$C,"&gt;="&amp;'Squad-contributors'!$K103,'Other expenses'!$C:$C,"&lt;"&amp;'Squad-contributors'!$K104,'Other expenses'!$F:$F,'Squad-contributors'!$J103,'Other expenses'!$G:$G,'Squad-contributors'!O$90)</f>
        <v>0</v>
      </c>
      <c r="P103">
        <f>+SUMIFS('Other expenses'!$I:$I,'Other expenses'!$C:$C,"&gt;="&amp;'Squad-contributors'!$K103,'Other expenses'!$C:$C,"&lt;"&amp;'Squad-contributors'!$K104,'Other expenses'!$F:$F,'Squad-contributors'!$J103,'Other expenses'!$G:$G,'Squad-contributors'!P$90)</f>
        <v>0</v>
      </c>
      <c r="Q103">
        <f>+SUMIFS('Other expenses'!$I:$I,'Other expenses'!$C:$C,"&gt;="&amp;'Squad-contributors'!$K103,'Other expenses'!$C:$C,"&lt;"&amp;'Squad-contributors'!$K104,'Other expenses'!$F:$F,'Squad-contributors'!$J103,'Other expenses'!$G:$G,'Squad-contributors'!Q$90)</f>
        <v>0</v>
      </c>
      <c r="R103">
        <f>+SUMIFS('Other expenses'!$I:$I,'Other expenses'!$C:$C,"&gt;="&amp;'Squad-contributors'!$K103,'Other expenses'!$C:$C,"&lt;"&amp;'Squad-contributors'!$K104,'Other expenses'!$F:$F,'Squad-contributors'!$J103,'Other expenses'!$G:$G,'Squad-contributors'!R$90)</f>
        <v>0</v>
      </c>
      <c r="S103">
        <f>+SUMIFS('Other expenses'!$I:$I,'Other expenses'!$C:$C,"&gt;="&amp;'Squad-contributors'!$K103,'Other expenses'!$C:$C,"&lt;"&amp;'Squad-contributors'!$K104,'Other expenses'!$F:$F,'Squad-contributors'!$J103,'Other expenses'!$G:$G,'Squad-contributors'!S$90)</f>
        <v>0</v>
      </c>
      <c r="T103">
        <f>+SUMIFS('Other expenses'!$I:$I,'Other expenses'!$C:$C,"&gt;="&amp;'Squad-contributors'!$K103,'Other expenses'!$C:$C,"&lt;"&amp;'Squad-contributors'!$K104,'Other expenses'!$F:$F,'Squad-contributors'!$J103,'Other expenses'!$G:$G,'Squad-contributors'!T$90)</f>
        <v>0</v>
      </c>
      <c r="U103">
        <f>+SUMIFS('Other expenses'!$I:$I,'Other expenses'!$C:$C,"&gt;="&amp;'Squad-contributors'!$K103,'Other expenses'!$C:$C,"&lt;"&amp;'Squad-contributors'!$K104,'Other expenses'!$F:$F,'Squad-contributors'!$J103,'Other expenses'!$G:$G,'Squad-contributors'!U$90)</f>
        <v>0</v>
      </c>
      <c r="V103">
        <f>+SUMIFS('Other expenses'!$I:$I,'Other expenses'!$C:$C,"&gt;="&amp;'Squad-contributors'!$K103,'Other expenses'!$C:$C,"&lt;"&amp;'Squad-contributors'!$K104,'Other expenses'!$F:$F,'Squad-contributors'!$J103,'Other expenses'!$G:$G,'Squad-contributors'!V$90)</f>
        <v>0</v>
      </c>
      <c r="W103">
        <f>+SUMIFS('Other expenses'!$I:$I,'Other expenses'!$C:$C,"&gt;="&amp;'Squad-contributors'!$K103,'Other expenses'!$C:$C,"&lt;"&amp;'Squad-contributors'!$K104,'Other expenses'!$F:$F,'Squad-contributors'!$J103,'Other expenses'!$G:$G,'Squad-contributors'!W$90)</f>
        <v>5849.5900113208163</v>
      </c>
      <c r="X103">
        <f>+SUMIFS('Other expenses'!$I:$I,'Other expenses'!$C:$C,"&gt;="&amp;'Squad-contributors'!$K103,'Other expenses'!$C:$C,"&lt;"&amp;'Squad-contributors'!$K104,'Other expenses'!$F:$F,'Squad-contributors'!$J103,'Other expenses'!$G:$G,'Squad-contributors'!X$90)</f>
        <v>0</v>
      </c>
      <c r="Y103" s="26">
        <f t="shared" si="29"/>
        <v>20619.590011320815</v>
      </c>
    </row>
    <row r="104" spans="1:25" x14ac:dyDescent="0.2">
      <c r="A104" t="str">
        <f t="shared" si="30"/>
        <v>Governance</v>
      </c>
      <c r="B104" s="1">
        <v>44621</v>
      </c>
      <c r="C104" s="4">
        <f>SUMIFS('Contributor Payouts'!O:O,'Contributor Payouts'!$D:$D,"&gt;="&amp;'Squad-contributors'!$B104,'Contributor Payouts'!$D:$D,"&lt;"&amp;'Squad-contributors'!$B105,'Contributor Payouts'!E:E,'Squad-contributors'!$B$90)</f>
        <v>7650</v>
      </c>
      <c r="D104" s="4">
        <f>SUMIFS('Contributor Payouts'!P:P,'Contributor Payouts'!$D:$D,"&gt;="&amp;'Squad-contributors'!$B104,'Contributor Payouts'!$D:$D,"&lt;"&amp;'Squad-contributors'!$B105,'Contributor Payouts'!F:F,'Squad-contributors'!$B$90)</f>
        <v>4940</v>
      </c>
      <c r="E104" s="4">
        <f>SUMIFS('Contributor Payouts'!Q:Q,'Contributor Payouts'!$D:$D,"&gt;="&amp;'Squad-contributors'!$B104,'Contributor Payouts'!$D:$D,"&lt;"&amp;'Squad-contributors'!$B105,'Contributor Payouts'!G:G,'Squad-contributors'!$B$90)</f>
        <v>1700</v>
      </c>
      <c r="F104" s="4">
        <f>SUMIFS('Contributor Payouts'!R:R,'Contributor Payouts'!$D:$D,"&gt;="&amp;'Squad-contributors'!$B104,'Contributor Payouts'!$D:$D,"&lt;"&amp;'Squad-contributors'!$B105,'Contributor Payouts'!H:H,'Squad-contributors'!$B$90)</f>
        <v>720</v>
      </c>
      <c r="G104" s="4">
        <f>SUMIFS('Contributor Payouts'!S:S,'Contributor Payouts'!$D:$D,"&gt;="&amp;'Squad-contributors'!$B104,'Contributor Payouts'!$D:$D,"&lt;"&amp;'Squad-contributors'!$B105,'Contributor Payouts'!I:I,'Squad-contributors'!$B$90)</f>
        <v>0</v>
      </c>
      <c r="H104" s="4">
        <f t="shared" si="31"/>
        <v>15010</v>
      </c>
      <c r="J104" t="str">
        <f t="shared" si="32"/>
        <v>Governance</v>
      </c>
      <c r="K104" s="1">
        <v>44621</v>
      </c>
      <c r="L104" s="26">
        <f t="shared" si="28"/>
        <v>39586.938717570119</v>
      </c>
      <c r="M104" s="26">
        <f t="shared" si="33"/>
        <v>15010</v>
      </c>
      <c r="N104">
        <f>+SUMIFS('Other expenses'!$I:$I,'Other expenses'!$C:$C,"&gt;="&amp;'Squad-contributors'!$K104,'Other expenses'!$C:$C,"&lt;"&amp;'Squad-contributors'!$K105,'Other expenses'!$F:$F,'Squad-contributors'!$J104,'Other expenses'!$G:$G,'Squad-contributors'!N$90)</f>
        <v>0</v>
      </c>
      <c r="O104">
        <f>+SUMIFS('Other expenses'!$I:$I,'Other expenses'!$C:$C,"&gt;="&amp;'Squad-contributors'!$K104,'Other expenses'!$C:$C,"&lt;"&amp;'Squad-contributors'!$K105,'Other expenses'!$F:$F,'Squad-contributors'!$J104,'Other expenses'!$G:$G,'Squad-contributors'!O$90)</f>
        <v>0</v>
      </c>
      <c r="P104">
        <f>+SUMIFS('Other expenses'!$I:$I,'Other expenses'!$C:$C,"&gt;="&amp;'Squad-contributors'!$K104,'Other expenses'!$C:$C,"&lt;"&amp;'Squad-contributors'!$K105,'Other expenses'!$F:$F,'Squad-contributors'!$J104,'Other expenses'!$G:$G,'Squad-contributors'!P$90)</f>
        <v>0</v>
      </c>
      <c r="Q104">
        <f>+SUMIFS('Other expenses'!$I:$I,'Other expenses'!$C:$C,"&gt;="&amp;'Squad-contributors'!$K104,'Other expenses'!$C:$C,"&lt;"&amp;'Squad-contributors'!$K105,'Other expenses'!$F:$F,'Squad-contributors'!$J104,'Other expenses'!$G:$G,'Squad-contributors'!Q$90)</f>
        <v>0</v>
      </c>
      <c r="R104">
        <f>+SUMIFS('Other expenses'!$I:$I,'Other expenses'!$C:$C,"&gt;="&amp;'Squad-contributors'!$K104,'Other expenses'!$C:$C,"&lt;"&amp;'Squad-contributors'!$K105,'Other expenses'!$F:$F,'Squad-contributors'!$J104,'Other expenses'!$G:$G,'Squad-contributors'!R$90)</f>
        <v>2475</v>
      </c>
      <c r="S104">
        <f>+SUMIFS('Other expenses'!$I:$I,'Other expenses'!$C:$C,"&gt;="&amp;'Squad-contributors'!$K104,'Other expenses'!$C:$C,"&lt;"&amp;'Squad-contributors'!$K105,'Other expenses'!$F:$F,'Squad-contributors'!$J104,'Other expenses'!$G:$G,'Squad-contributors'!S$90)</f>
        <v>0</v>
      </c>
      <c r="T104">
        <f>+SUMIFS('Other expenses'!$I:$I,'Other expenses'!$C:$C,"&gt;="&amp;'Squad-contributors'!$K104,'Other expenses'!$C:$C,"&lt;"&amp;'Squad-contributors'!$K105,'Other expenses'!$F:$F,'Squad-contributors'!$J104,'Other expenses'!$G:$G,'Squad-contributors'!T$90)</f>
        <v>20305</v>
      </c>
      <c r="U104">
        <f>+SUMIFS('Other expenses'!$I:$I,'Other expenses'!$C:$C,"&gt;="&amp;'Squad-contributors'!$K104,'Other expenses'!$C:$C,"&lt;"&amp;'Squad-contributors'!$K105,'Other expenses'!$F:$F,'Squad-contributors'!$J104,'Other expenses'!$G:$G,'Squad-contributors'!U$90)</f>
        <v>0</v>
      </c>
      <c r="V104">
        <f>+SUMIFS('Other expenses'!$I:$I,'Other expenses'!$C:$C,"&gt;="&amp;'Squad-contributors'!$K104,'Other expenses'!$C:$C,"&lt;"&amp;'Squad-contributors'!$K105,'Other expenses'!$F:$F,'Squad-contributors'!$J104,'Other expenses'!$G:$G,'Squad-contributors'!V$90)</f>
        <v>0</v>
      </c>
      <c r="W104">
        <f>+SUMIFS('Other expenses'!$I:$I,'Other expenses'!$C:$C,"&gt;="&amp;'Squad-contributors'!$K104,'Other expenses'!$C:$C,"&lt;"&amp;'Squad-contributors'!$K105,'Other expenses'!$F:$F,'Squad-contributors'!$J104,'Other expenses'!$G:$G,'Squad-contributors'!W$90)</f>
        <v>1796.9387175701168</v>
      </c>
      <c r="X104">
        <f>+SUMIFS('Other expenses'!$I:$I,'Other expenses'!$C:$C,"&gt;="&amp;'Squad-contributors'!$K104,'Other expenses'!$C:$C,"&lt;"&amp;'Squad-contributors'!$K105,'Other expenses'!$F:$F,'Squad-contributors'!$J104,'Other expenses'!$G:$G,'Squad-contributors'!X$90)</f>
        <v>0</v>
      </c>
      <c r="Y104" s="26">
        <f t="shared" si="29"/>
        <v>39586.938717570119</v>
      </c>
    </row>
    <row r="105" spans="1:25" x14ac:dyDescent="0.2">
      <c r="A105" t="str">
        <f t="shared" si="30"/>
        <v>Governance</v>
      </c>
      <c r="B105" s="1">
        <v>44652</v>
      </c>
      <c r="C105" s="4">
        <f>SUMIFS('Contributor Payouts'!O:O,'Contributor Payouts'!$D:$D,"&gt;="&amp;'Squad-contributors'!$B105,'Contributor Payouts'!$D:$D,"&lt;"&amp;'Squad-contributors'!$B106,'Contributor Payouts'!E:E,'Squad-contributors'!$B$90)</f>
        <v>7650</v>
      </c>
      <c r="D105" s="4">
        <f>SUMIFS('Contributor Payouts'!P:P,'Contributor Payouts'!$D:$D,"&gt;="&amp;'Squad-contributors'!$B105,'Contributor Payouts'!$D:$D,"&lt;"&amp;'Squad-contributors'!$B106,'Contributor Payouts'!F:F,'Squad-contributors'!$B$90)</f>
        <v>3992</v>
      </c>
      <c r="E105" s="4">
        <f>SUMIFS('Contributor Payouts'!Q:Q,'Contributor Payouts'!$D:$D,"&gt;="&amp;'Squad-contributors'!$B105,'Contributor Payouts'!$D:$D,"&lt;"&amp;'Squad-contributors'!$B106,'Contributor Payouts'!G:G,'Squad-contributors'!$B$90)</f>
        <v>2500</v>
      </c>
      <c r="F105" s="4">
        <f>SUMIFS('Contributor Payouts'!R:R,'Contributor Payouts'!$D:$D,"&gt;="&amp;'Squad-contributors'!$B105,'Contributor Payouts'!$D:$D,"&lt;"&amp;'Squad-contributors'!$B106,'Contributor Payouts'!H:H,'Squad-contributors'!$B$90)</f>
        <v>810</v>
      </c>
      <c r="G105" s="4">
        <f>SUMIFS('Contributor Payouts'!S:S,'Contributor Payouts'!$D:$D,"&gt;="&amp;'Squad-contributors'!$B105,'Contributor Payouts'!$D:$D,"&lt;"&amp;'Squad-contributors'!$B106,'Contributor Payouts'!I:I,'Squad-contributors'!$B$90)</f>
        <v>0</v>
      </c>
      <c r="H105" s="4">
        <f t="shared" si="31"/>
        <v>14952</v>
      </c>
      <c r="J105" t="str">
        <f t="shared" si="32"/>
        <v>Governance</v>
      </c>
      <c r="K105" s="1">
        <v>44652</v>
      </c>
      <c r="L105" s="26">
        <f t="shared" si="28"/>
        <v>29333.864898854634</v>
      </c>
      <c r="M105" s="26">
        <f t="shared" si="33"/>
        <v>14952</v>
      </c>
      <c r="N105">
        <f>+SUMIFS('Other expenses'!$I:$I,'Other expenses'!$C:$C,"&gt;="&amp;'Squad-contributors'!$K105,'Other expenses'!$C:$C,"&lt;"&amp;'Squad-contributors'!$K106,'Other expenses'!$F:$F,'Squad-contributors'!$J105,'Other expenses'!$G:$G,'Squad-contributors'!N$90)</f>
        <v>0</v>
      </c>
      <c r="O105">
        <f>+SUMIFS('Other expenses'!$I:$I,'Other expenses'!$C:$C,"&gt;="&amp;'Squad-contributors'!$K105,'Other expenses'!$C:$C,"&lt;"&amp;'Squad-contributors'!$K106,'Other expenses'!$F:$F,'Squad-contributors'!$J105,'Other expenses'!$G:$G,'Squad-contributors'!O$90)</f>
        <v>0</v>
      </c>
      <c r="P105">
        <f>+SUMIFS('Other expenses'!$I:$I,'Other expenses'!$C:$C,"&gt;="&amp;'Squad-contributors'!$K105,'Other expenses'!$C:$C,"&lt;"&amp;'Squad-contributors'!$K106,'Other expenses'!$F:$F,'Squad-contributors'!$J105,'Other expenses'!$G:$G,'Squad-contributors'!P$90)</f>
        <v>0</v>
      </c>
      <c r="Q105">
        <f>+SUMIFS('Other expenses'!$I:$I,'Other expenses'!$C:$C,"&gt;="&amp;'Squad-contributors'!$K105,'Other expenses'!$C:$C,"&lt;"&amp;'Squad-contributors'!$K106,'Other expenses'!$F:$F,'Squad-contributors'!$J105,'Other expenses'!$G:$G,'Squad-contributors'!Q$90)</f>
        <v>0</v>
      </c>
      <c r="R105">
        <f>+SUMIFS('Other expenses'!$I:$I,'Other expenses'!$C:$C,"&gt;="&amp;'Squad-contributors'!$K105,'Other expenses'!$C:$C,"&lt;"&amp;'Squad-contributors'!$K106,'Other expenses'!$F:$F,'Squad-contributors'!$J105,'Other expenses'!$G:$G,'Squad-contributors'!R$90)</f>
        <v>0</v>
      </c>
      <c r="S105">
        <f>+SUMIFS('Other expenses'!$I:$I,'Other expenses'!$C:$C,"&gt;="&amp;'Squad-contributors'!$K105,'Other expenses'!$C:$C,"&lt;"&amp;'Squad-contributors'!$K106,'Other expenses'!$F:$F,'Squad-contributors'!$J105,'Other expenses'!$G:$G,'Squad-contributors'!S$90)</f>
        <v>0</v>
      </c>
      <c r="T105">
        <f>+SUMIFS('Other expenses'!$I:$I,'Other expenses'!$C:$C,"&gt;="&amp;'Squad-contributors'!$K105,'Other expenses'!$C:$C,"&lt;"&amp;'Squad-contributors'!$K106,'Other expenses'!$F:$F,'Squad-contributors'!$J105,'Other expenses'!$G:$G,'Squad-contributors'!T$90)</f>
        <v>5311.6132631987039</v>
      </c>
      <c r="U105">
        <f>+SUMIFS('Other expenses'!$I:$I,'Other expenses'!$C:$C,"&gt;="&amp;'Squad-contributors'!$K105,'Other expenses'!$C:$C,"&lt;"&amp;'Squad-contributors'!$K106,'Other expenses'!$F:$F,'Squad-contributors'!$J105,'Other expenses'!$G:$G,'Squad-contributors'!U$90)</f>
        <v>0</v>
      </c>
      <c r="V105">
        <f>+SUMIFS('Other expenses'!$I:$I,'Other expenses'!$C:$C,"&gt;="&amp;'Squad-contributors'!$K105,'Other expenses'!$C:$C,"&lt;"&amp;'Squad-contributors'!$K106,'Other expenses'!$F:$F,'Squad-contributors'!$J105,'Other expenses'!$G:$G,'Squad-contributors'!V$90)</f>
        <v>0</v>
      </c>
      <c r="W105">
        <f>+SUMIFS('Other expenses'!$I:$I,'Other expenses'!$C:$C,"&gt;="&amp;'Squad-contributors'!$K105,'Other expenses'!$C:$C,"&lt;"&amp;'Squad-contributors'!$K106,'Other expenses'!$F:$F,'Squad-contributors'!$J105,'Other expenses'!$G:$G,'Squad-contributors'!W$90)</f>
        <v>9070.2516356559299</v>
      </c>
      <c r="X105">
        <f>+SUMIFS('Other expenses'!$I:$I,'Other expenses'!$C:$C,"&gt;="&amp;'Squad-contributors'!$K105,'Other expenses'!$C:$C,"&lt;"&amp;'Squad-contributors'!$K106,'Other expenses'!$F:$F,'Squad-contributors'!$J105,'Other expenses'!$G:$G,'Squad-contributors'!X$90)</f>
        <v>0</v>
      </c>
      <c r="Y105" s="26">
        <f t="shared" si="29"/>
        <v>29333.864898854634</v>
      </c>
    </row>
    <row r="106" spans="1:25" x14ac:dyDescent="0.2">
      <c r="A106" t="str">
        <f t="shared" si="30"/>
        <v>Governance</v>
      </c>
      <c r="B106" s="1">
        <v>44682</v>
      </c>
      <c r="C106" s="4">
        <f>SUMIFS('Contributor Payouts'!O:O,'Contributor Payouts'!$D:$D,"&gt;="&amp;'Squad-contributors'!$B106,'Contributor Payouts'!$D:$D,"&lt;"&amp;'Squad-contributors'!$B107,'Contributor Payouts'!E:E,'Squad-contributors'!$B$90)</f>
        <v>3600</v>
      </c>
      <c r="D106" s="4">
        <f>SUMIFS('Contributor Payouts'!P:P,'Contributor Payouts'!$D:$D,"&gt;="&amp;'Squad-contributors'!$B106,'Contributor Payouts'!$D:$D,"&lt;"&amp;'Squad-contributors'!$B107,'Contributor Payouts'!F:F,'Squad-contributors'!$B$90)</f>
        <v>3907.5</v>
      </c>
      <c r="E106" s="4">
        <f>SUMIFS('Contributor Payouts'!Q:Q,'Contributor Payouts'!$D:$D,"&gt;="&amp;'Squad-contributors'!$B106,'Contributor Payouts'!$D:$D,"&lt;"&amp;'Squad-contributors'!$B107,'Contributor Payouts'!G:G,'Squad-contributors'!$B$90)</f>
        <v>1700</v>
      </c>
      <c r="F106" s="4">
        <f>SUMIFS('Contributor Payouts'!R:R,'Contributor Payouts'!$D:$D,"&gt;="&amp;'Squad-contributors'!$B106,'Contributor Payouts'!$D:$D,"&lt;"&amp;'Squad-contributors'!$B107,'Contributor Payouts'!H:H,'Squad-contributors'!$B$90)</f>
        <v>810</v>
      </c>
      <c r="G106" s="4">
        <f>SUMIFS('Contributor Payouts'!S:S,'Contributor Payouts'!$D:$D,"&gt;="&amp;'Squad-contributors'!$B106,'Contributor Payouts'!$D:$D,"&lt;"&amp;'Squad-contributors'!$B107,'Contributor Payouts'!I:I,'Squad-contributors'!$B$90)</f>
        <v>0</v>
      </c>
      <c r="H106" s="4">
        <f t="shared" si="31"/>
        <v>10017.5</v>
      </c>
      <c r="J106" t="str">
        <f t="shared" si="32"/>
        <v>Governance</v>
      </c>
      <c r="K106" s="1">
        <v>44682</v>
      </c>
      <c r="L106" s="26">
        <f t="shared" si="28"/>
        <v>12807.184396396671</v>
      </c>
      <c r="M106" s="26">
        <f t="shared" si="33"/>
        <v>10017.5</v>
      </c>
      <c r="N106">
        <f>+SUMIFS('Other expenses'!$I:$I,'Other expenses'!$C:$C,"&gt;="&amp;'Squad-contributors'!$K106,'Other expenses'!$C:$C,"&lt;"&amp;'Squad-contributors'!$K107,'Other expenses'!$F:$F,'Squad-contributors'!$J106,'Other expenses'!$G:$G,'Squad-contributors'!N$90)</f>
        <v>0</v>
      </c>
      <c r="O106">
        <f>+SUMIFS('Other expenses'!$I:$I,'Other expenses'!$C:$C,"&gt;="&amp;'Squad-contributors'!$K106,'Other expenses'!$C:$C,"&lt;"&amp;'Squad-contributors'!$K107,'Other expenses'!$F:$F,'Squad-contributors'!$J106,'Other expenses'!$G:$G,'Squad-contributors'!O$90)</f>
        <v>0</v>
      </c>
      <c r="P106">
        <f>+SUMIFS('Other expenses'!$I:$I,'Other expenses'!$C:$C,"&gt;="&amp;'Squad-contributors'!$K106,'Other expenses'!$C:$C,"&lt;"&amp;'Squad-contributors'!$K107,'Other expenses'!$F:$F,'Squad-contributors'!$J106,'Other expenses'!$G:$G,'Squad-contributors'!P$90)</f>
        <v>0</v>
      </c>
      <c r="Q106">
        <f>+SUMIFS('Other expenses'!$I:$I,'Other expenses'!$C:$C,"&gt;="&amp;'Squad-contributors'!$K106,'Other expenses'!$C:$C,"&lt;"&amp;'Squad-contributors'!$K107,'Other expenses'!$F:$F,'Squad-contributors'!$J106,'Other expenses'!$G:$G,'Squad-contributors'!Q$90)</f>
        <v>0</v>
      </c>
      <c r="R106">
        <f>+SUMIFS('Other expenses'!$I:$I,'Other expenses'!$C:$C,"&gt;="&amp;'Squad-contributors'!$K106,'Other expenses'!$C:$C,"&lt;"&amp;'Squad-contributors'!$K107,'Other expenses'!$F:$F,'Squad-contributors'!$J106,'Other expenses'!$G:$G,'Squad-contributors'!R$90)</f>
        <v>2334</v>
      </c>
      <c r="S106">
        <f>+SUMIFS('Other expenses'!$I:$I,'Other expenses'!$C:$C,"&gt;="&amp;'Squad-contributors'!$K106,'Other expenses'!$C:$C,"&lt;"&amp;'Squad-contributors'!$K107,'Other expenses'!$F:$F,'Squad-contributors'!$J106,'Other expenses'!$G:$G,'Squad-contributors'!S$90)</f>
        <v>0</v>
      </c>
      <c r="T106">
        <f>+SUMIFS('Other expenses'!$I:$I,'Other expenses'!$C:$C,"&gt;="&amp;'Squad-contributors'!$K106,'Other expenses'!$C:$C,"&lt;"&amp;'Squad-contributors'!$K107,'Other expenses'!$F:$F,'Squad-contributors'!$J106,'Other expenses'!$G:$G,'Squad-contributors'!T$90)</f>
        <v>0</v>
      </c>
      <c r="U106">
        <f>+SUMIFS('Other expenses'!$I:$I,'Other expenses'!$C:$C,"&gt;="&amp;'Squad-contributors'!$K106,'Other expenses'!$C:$C,"&lt;"&amp;'Squad-contributors'!$K107,'Other expenses'!$F:$F,'Squad-contributors'!$J106,'Other expenses'!$G:$G,'Squad-contributors'!U$90)</f>
        <v>0</v>
      </c>
      <c r="V106">
        <f>+SUMIFS('Other expenses'!$I:$I,'Other expenses'!$C:$C,"&gt;="&amp;'Squad-contributors'!$K106,'Other expenses'!$C:$C,"&lt;"&amp;'Squad-contributors'!$K107,'Other expenses'!$F:$F,'Squad-contributors'!$J106,'Other expenses'!$G:$G,'Squad-contributors'!V$90)</f>
        <v>0</v>
      </c>
      <c r="W106">
        <f>+SUMIFS('Other expenses'!$I:$I,'Other expenses'!$C:$C,"&gt;="&amp;'Squad-contributors'!$K106,'Other expenses'!$C:$C,"&lt;"&amp;'Squad-contributors'!$K107,'Other expenses'!$F:$F,'Squad-contributors'!$J106,'Other expenses'!$G:$G,'Squad-contributors'!W$90)</f>
        <v>455.68439639667145</v>
      </c>
      <c r="X106">
        <f>+SUMIFS('Other expenses'!$I:$I,'Other expenses'!$C:$C,"&gt;="&amp;'Squad-contributors'!$K106,'Other expenses'!$C:$C,"&lt;"&amp;'Squad-contributors'!$K107,'Other expenses'!$F:$F,'Squad-contributors'!$J106,'Other expenses'!$G:$G,'Squad-contributors'!X$90)</f>
        <v>0</v>
      </c>
      <c r="Y106" s="26">
        <f t="shared" si="29"/>
        <v>12807.184396396671</v>
      </c>
    </row>
    <row r="107" spans="1:25" x14ac:dyDescent="0.2">
      <c r="A107" t="str">
        <f t="shared" si="30"/>
        <v>Governance</v>
      </c>
      <c r="B107" s="1">
        <v>44713</v>
      </c>
      <c r="J107" t="str">
        <f t="shared" si="32"/>
        <v>Governance</v>
      </c>
      <c r="K107" s="1">
        <v>44713</v>
      </c>
      <c r="L107" s="26">
        <f t="shared" si="28"/>
        <v>0</v>
      </c>
      <c r="M107" s="26">
        <f t="shared" si="33"/>
        <v>0</v>
      </c>
    </row>
    <row r="110" spans="1:25" x14ac:dyDescent="0.2">
      <c r="A110" t="s">
        <v>1345</v>
      </c>
      <c r="B110" t="s">
        <v>208</v>
      </c>
      <c r="C110" s="2" t="s">
        <v>4</v>
      </c>
      <c r="D110" s="2" t="s">
        <v>5</v>
      </c>
      <c r="E110" s="2" t="s">
        <v>6</v>
      </c>
      <c r="F110" s="2" t="s">
        <v>7</v>
      </c>
      <c r="G110" s="2" t="s">
        <v>8</v>
      </c>
      <c r="H110" s="2" t="s">
        <v>1435</v>
      </c>
      <c r="J110" t="s">
        <v>1345</v>
      </c>
      <c r="K110" t="str">
        <f>+B110</f>
        <v>Treasury</v>
      </c>
      <c r="L110" t="s">
        <v>1473</v>
      </c>
      <c r="M110" t="s">
        <v>1456</v>
      </c>
      <c r="N110" s="30" t="s">
        <v>883</v>
      </c>
      <c r="O110" s="30" t="s">
        <v>1414</v>
      </c>
      <c r="P110" s="30" t="s">
        <v>901</v>
      </c>
      <c r="Q110" s="30" t="s">
        <v>1035</v>
      </c>
      <c r="R110" s="30" t="s">
        <v>1003</v>
      </c>
      <c r="S110" s="30" t="s">
        <v>896</v>
      </c>
      <c r="T110" s="30" t="s">
        <v>968</v>
      </c>
      <c r="U110" s="30" t="s">
        <v>932</v>
      </c>
      <c r="V110" s="30" t="s">
        <v>1067</v>
      </c>
      <c r="W110" s="30" t="s">
        <v>874</v>
      </c>
      <c r="X110" s="30" t="s">
        <v>1044</v>
      </c>
    </row>
    <row r="111" spans="1:25" x14ac:dyDescent="0.2">
      <c r="A111" t="str">
        <f>+B$110</f>
        <v>Treasury</v>
      </c>
      <c r="B111" s="1">
        <v>44228</v>
      </c>
      <c r="C111" s="4">
        <f>SUMIFS('Contributor Payouts'!O:O,'Contributor Payouts'!$D:$D,"&gt;="&amp;'Squad-contributors'!$B111,'Contributor Payouts'!$D:$D,"&lt;"&amp;'Squad-contributors'!$B112,'Contributor Payouts'!E:E,'Squad-contributors'!$B$110)</f>
        <v>0</v>
      </c>
      <c r="D111" s="4">
        <f>SUMIFS('Contributor Payouts'!P:P,'Contributor Payouts'!$D:$D,"&gt;="&amp;'Squad-contributors'!$B111,'Contributor Payouts'!$D:$D,"&lt;"&amp;'Squad-contributors'!$B112,'Contributor Payouts'!F:F,'Squad-contributors'!$B$110)</f>
        <v>0</v>
      </c>
      <c r="E111" s="4">
        <f>SUMIFS('Contributor Payouts'!Q:Q,'Contributor Payouts'!$D:$D,"&gt;="&amp;'Squad-contributors'!$B111,'Contributor Payouts'!$D:$D,"&lt;"&amp;'Squad-contributors'!$B112,'Contributor Payouts'!G:G,'Squad-contributors'!$B$110)</f>
        <v>0</v>
      </c>
      <c r="F111" s="4">
        <f>SUMIFS('Contributor Payouts'!R:R,'Contributor Payouts'!$D:$D,"&gt;="&amp;'Squad-contributors'!$B111,'Contributor Payouts'!$D:$D,"&lt;"&amp;'Squad-contributors'!$B112,'Contributor Payouts'!H:H,'Squad-contributors'!$B$110)</f>
        <v>0</v>
      </c>
      <c r="G111" s="4">
        <f>SUMIFS('Contributor Payouts'!S:S,'Contributor Payouts'!$D:$D,"&gt;="&amp;'Squad-contributors'!$B111,'Contributor Payouts'!$D:$D,"&lt;"&amp;'Squad-contributors'!$B112,'Contributor Payouts'!I:I,'Squad-contributors'!$B$110)</f>
        <v>0</v>
      </c>
      <c r="H111" s="4">
        <f>SUM(C111:G111)</f>
        <v>0</v>
      </c>
      <c r="J111" t="str">
        <f>+A111</f>
        <v>Treasury</v>
      </c>
      <c r="K111" s="1">
        <v>44228</v>
      </c>
      <c r="L111" s="26">
        <f t="shared" ref="L111:L127" si="34">+SUM(M111:X111)</f>
        <v>0</v>
      </c>
      <c r="M111" s="26">
        <f>+H111</f>
        <v>0</v>
      </c>
      <c r="N111">
        <f>+SUMIFS('Other expenses'!$I:$I,'Other expenses'!$C:$C,"&gt;="&amp;'Squad-contributors'!$K111,'Other expenses'!$C:$C,"&lt;"&amp;'Squad-contributors'!$K112,'Other expenses'!$F:$F,'Squad-contributors'!$J111,'Other expenses'!$G:$G,'Squad-contributors'!N$90)</f>
        <v>0</v>
      </c>
      <c r="O111">
        <f>+SUMIFS('Other expenses'!$I:$I,'Other expenses'!$C:$C,"&gt;="&amp;'Squad-contributors'!$K111,'Other expenses'!$C:$C,"&lt;"&amp;'Squad-contributors'!$K112,'Other expenses'!$F:$F,'Squad-contributors'!$J111,'Other expenses'!$G:$G,'Squad-contributors'!O$90)</f>
        <v>0</v>
      </c>
      <c r="P111">
        <f>+SUMIFS('Other expenses'!$I:$I,'Other expenses'!$C:$C,"&gt;="&amp;'Squad-contributors'!$K111,'Other expenses'!$C:$C,"&lt;"&amp;'Squad-contributors'!$K112,'Other expenses'!$F:$F,'Squad-contributors'!$J111,'Other expenses'!$G:$G,'Squad-contributors'!P$90)</f>
        <v>0</v>
      </c>
      <c r="Q111">
        <f>+SUMIFS('Other expenses'!$I:$I,'Other expenses'!$C:$C,"&gt;="&amp;'Squad-contributors'!$K111,'Other expenses'!$C:$C,"&lt;"&amp;'Squad-contributors'!$K112,'Other expenses'!$F:$F,'Squad-contributors'!$J111,'Other expenses'!$G:$G,'Squad-contributors'!Q$90)</f>
        <v>0</v>
      </c>
      <c r="R111">
        <f>+SUMIFS('Other expenses'!$I:$I,'Other expenses'!$C:$C,"&gt;="&amp;'Squad-contributors'!$K111,'Other expenses'!$C:$C,"&lt;"&amp;'Squad-contributors'!$K112,'Other expenses'!$F:$F,'Squad-contributors'!$J111,'Other expenses'!$G:$G,'Squad-contributors'!R$90)</f>
        <v>0</v>
      </c>
      <c r="S111">
        <f>+SUMIFS('Other expenses'!$I:$I,'Other expenses'!$C:$C,"&gt;="&amp;'Squad-contributors'!$K111,'Other expenses'!$C:$C,"&lt;"&amp;'Squad-contributors'!$K112,'Other expenses'!$F:$F,'Squad-contributors'!$J111,'Other expenses'!$G:$G,'Squad-contributors'!S$90)</f>
        <v>0</v>
      </c>
      <c r="T111">
        <f>+SUMIFS('Other expenses'!$I:$I,'Other expenses'!$C:$C,"&gt;="&amp;'Squad-contributors'!$K111,'Other expenses'!$C:$C,"&lt;"&amp;'Squad-contributors'!$K112,'Other expenses'!$F:$F,'Squad-contributors'!$J111,'Other expenses'!$G:$G,'Squad-contributors'!T$90)</f>
        <v>0</v>
      </c>
      <c r="U111">
        <f>+SUMIFS('Other expenses'!$I:$I,'Other expenses'!$C:$C,"&gt;="&amp;'Squad-contributors'!$K111,'Other expenses'!$C:$C,"&lt;"&amp;'Squad-contributors'!$K112,'Other expenses'!$F:$F,'Squad-contributors'!$J111,'Other expenses'!$G:$G,'Squad-contributors'!U$90)</f>
        <v>0</v>
      </c>
      <c r="V111">
        <f>+SUMIFS('Other expenses'!$I:$I,'Other expenses'!$C:$C,"&gt;="&amp;'Squad-contributors'!$K111,'Other expenses'!$C:$C,"&lt;"&amp;'Squad-contributors'!$K112,'Other expenses'!$F:$F,'Squad-contributors'!$J111,'Other expenses'!$G:$G,'Squad-contributors'!V$90)</f>
        <v>0</v>
      </c>
      <c r="W111">
        <f>+SUMIFS('Other expenses'!$I:$I,'Other expenses'!$C:$C,"&gt;="&amp;'Squad-contributors'!$K111,'Other expenses'!$C:$C,"&lt;"&amp;'Squad-contributors'!$K112,'Other expenses'!$F:$F,'Squad-contributors'!$J111,'Other expenses'!$G:$G,'Squad-contributors'!W$90)</f>
        <v>0</v>
      </c>
      <c r="X111">
        <f>+SUMIFS('Other expenses'!$I:$I,'Other expenses'!$C:$C,"&gt;="&amp;'Squad-contributors'!$K111,'Other expenses'!$C:$C,"&lt;"&amp;'Squad-contributors'!$K112,'Other expenses'!$F:$F,'Squad-contributors'!$J111,'Other expenses'!$G:$G,'Squad-contributors'!X$90)</f>
        <v>0</v>
      </c>
      <c r="Y111" s="26">
        <f t="shared" ref="Y111:Y126" si="35">SUM(M111:X111)</f>
        <v>0</v>
      </c>
    </row>
    <row r="112" spans="1:25" x14ac:dyDescent="0.2">
      <c r="A112" t="str">
        <f t="shared" ref="A112:A127" si="36">+B$110</f>
        <v>Treasury</v>
      </c>
      <c r="B112" s="1">
        <v>44256</v>
      </c>
      <c r="C112" s="4">
        <f>SUMIFS('Contributor Payouts'!O:O,'Contributor Payouts'!$D:$D,"&gt;="&amp;'Squad-contributors'!$B112,'Contributor Payouts'!$D:$D,"&lt;"&amp;'Squad-contributors'!$B113,'Contributor Payouts'!E:E,'Squad-contributors'!$B$110)</f>
        <v>0</v>
      </c>
      <c r="D112" s="4">
        <f>SUMIFS('Contributor Payouts'!P:P,'Contributor Payouts'!$D:$D,"&gt;="&amp;'Squad-contributors'!$B112,'Contributor Payouts'!$D:$D,"&lt;"&amp;'Squad-contributors'!$B113,'Contributor Payouts'!F:F,'Squad-contributors'!$B$110)</f>
        <v>375</v>
      </c>
      <c r="E112" s="4">
        <f>SUMIFS('Contributor Payouts'!Q:Q,'Contributor Payouts'!$D:$D,"&gt;="&amp;'Squad-contributors'!$B112,'Contributor Payouts'!$D:$D,"&lt;"&amp;'Squad-contributors'!$B113,'Contributor Payouts'!G:G,'Squad-contributors'!$B$110)</f>
        <v>0</v>
      </c>
      <c r="F112" s="4">
        <f>SUMIFS('Contributor Payouts'!R:R,'Contributor Payouts'!$D:$D,"&gt;="&amp;'Squad-contributors'!$B112,'Contributor Payouts'!$D:$D,"&lt;"&amp;'Squad-contributors'!$B113,'Contributor Payouts'!H:H,'Squad-contributors'!$B$110)</f>
        <v>720</v>
      </c>
      <c r="G112" s="4">
        <f>SUMIFS('Contributor Payouts'!S:S,'Contributor Payouts'!$D:$D,"&gt;="&amp;'Squad-contributors'!$B112,'Contributor Payouts'!$D:$D,"&lt;"&amp;'Squad-contributors'!$B113,'Contributor Payouts'!I:I,'Squad-contributors'!$B$110)</f>
        <v>0</v>
      </c>
      <c r="H112" s="4">
        <f t="shared" ref="H112:H126" si="37">SUM(C112:G112)</f>
        <v>1095</v>
      </c>
      <c r="J112" t="str">
        <f t="shared" ref="J112:J127" si="38">+A112</f>
        <v>Treasury</v>
      </c>
      <c r="K112" s="1">
        <v>44256</v>
      </c>
      <c r="L112" s="26">
        <f t="shared" si="34"/>
        <v>1095</v>
      </c>
      <c r="M112" s="26">
        <f t="shared" ref="M112:M127" si="39">+H112</f>
        <v>1095</v>
      </c>
      <c r="N112">
        <f>+SUMIFS('Other expenses'!$I:$I,'Other expenses'!$C:$C,"&gt;="&amp;'Squad-contributors'!$K112,'Other expenses'!$C:$C,"&lt;"&amp;'Squad-contributors'!$K113,'Other expenses'!$F:$F,'Squad-contributors'!$J112,'Other expenses'!$G:$G,'Squad-contributors'!N$90)</f>
        <v>0</v>
      </c>
      <c r="O112">
        <f>+SUMIFS('Other expenses'!$I:$I,'Other expenses'!$C:$C,"&gt;="&amp;'Squad-contributors'!$K112,'Other expenses'!$C:$C,"&lt;"&amp;'Squad-contributors'!$K113,'Other expenses'!$F:$F,'Squad-contributors'!$J112,'Other expenses'!$G:$G,'Squad-contributors'!O$90)</f>
        <v>0</v>
      </c>
      <c r="P112">
        <f>+SUMIFS('Other expenses'!$I:$I,'Other expenses'!$C:$C,"&gt;="&amp;'Squad-contributors'!$K112,'Other expenses'!$C:$C,"&lt;"&amp;'Squad-contributors'!$K113,'Other expenses'!$F:$F,'Squad-contributors'!$J112,'Other expenses'!$G:$G,'Squad-contributors'!P$90)</f>
        <v>0</v>
      </c>
      <c r="Q112">
        <f>+SUMIFS('Other expenses'!$I:$I,'Other expenses'!$C:$C,"&gt;="&amp;'Squad-contributors'!$K112,'Other expenses'!$C:$C,"&lt;"&amp;'Squad-contributors'!$K113,'Other expenses'!$F:$F,'Squad-contributors'!$J112,'Other expenses'!$G:$G,'Squad-contributors'!Q$90)</f>
        <v>0</v>
      </c>
      <c r="R112">
        <f>+SUMIFS('Other expenses'!$I:$I,'Other expenses'!$C:$C,"&gt;="&amp;'Squad-contributors'!$K112,'Other expenses'!$C:$C,"&lt;"&amp;'Squad-contributors'!$K113,'Other expenses'!$F:$F,'Squad-contributors'!$J112,'Other expenses'!$G:$G,'Squad-contributors'!R$90)</f>
        <v>0</v>
      </c>
      <c r="S112">
        <f>+SUMIFS('Other expenses'!$I:$I,'Other expenses'!$C:$C,"&gt;="&amp;'Squad-contributors'!$K112,'Other expenses'!$C:$C,"&lt;"&amp;'Squad-contributors'!$K113,'Other expenses'!$F:$F,'Squad-contributors'!$J112,'Other expenses'!$G:$G,'Squad-contributors'!S$90)</f>
        <v>0</v>
      </c>
      <c r="T112">
        <f>+SUMIFS('Other expenses'!$I:$I,'Other expenses'!$C:$C,"&gt;="&amp;'Squad-contributors'!$K112,'Other expenses'!$C:$C,"&lt;"&amp;'Squad-contributors'!$K113,'Other expenses'!$F:$F,'Squad-contributors'!$J112,'Other expenses'!$G:$G,'Squad-contributors'!T$90)</f>
        <v>0</v>
      </c>
      <c r="U112">
        <f>+SUMIFS('Other expenses'!$I:$I,'Other expenses'!$C:$C,"&gt;="&amp;'Squad-contributors'!$K112,'Other expenses'!$C:$C,"&lt;"&amp;'Squad-contributors'!$K113,'Other expenses'!$F:$F,'Squad-contributors'!$J112,'Other expenses'!$G:$G,'Squad-contributors'!U$90)</f>
        <v>0</v>
      </c>
      <c r="V112">
        <f>+SUMIFS('Other expenses'!$I:$I,'Other expenses'!$C:$C,"&gt;="&amp;'Squad-contributors'!$K112,'Other expenses'!$C:$C,"&lt;"&amp;'Squad-contributors'!$K113,'Other expenses'!$F:$F,'Squad-contributors'!$J112,'Other expenses'!$G:$G,'Squad-contributors'!V$90)</f>
        <v>0</v>
      </c>
      <c r="W112">
        <f>+SUMIFS('Other expenses'!$I:$I,'Other expenses'!$C:$C,"&gt;="&amp;'Squad-contributors'!$K112,'Other expenses'!$C:$C,"&lt;"&amp;'Squad-contributors'!$K113,'Other expenses'!$F:$F,'Squad-contributors'!$J112,'Other expenses'!$G:$G,'Squad-contributors'!W$90)</f>
        <v>0</v>
      </c>
      <c r="X112">
        <f>+SUMIFS('Other expenses'!$I:$I,'Other expenses'!$C:$C,"&gt;="&amp;'Squad-contributors'!$K112,'Other expenses'!$C:$C,"&lt;"&amp;'Squad-contributors'!$K113,'Other expenses'!$F:$F,'Squad-contributors'!$J112,'Other expenses'!$G:$G,'Squad-contributors'!X$90)</f>
        <v>0</v>
      </c>
      <c r="Y112" s="26">
        <f t="shared" si="35"/>
        <v>1095</v>
      </c>
    </row>
    <row r="113" spans="1:25" x14ac:dyDescent="0.2">
      <c r="A113" t="str">
        <f t="shared" si="36"/>
        <v>Treasury</v>
      </c>
      <c r="B113" s="1">
        <v>44287</v>
      </c>
      <c r="C113" s="4">
        <f>SUMIFS('Contributor Payouts'!O:O,'Contributor Payouts'!$D:$D,"&gt;="&amp;'Squad-contributors'!$B113,'Contributor Payouts'!$D:$D,"&lt;"&amp;'Squad-contributors'!$B114,'Contributor Payouts'!E:E,'Squad-contributors'!$B$110)</f>
        <v>0</v>
      </c>
      <c r="D113" s="4">
        <f>SUMIFS('Contributor Payouts'!P:P,'Contributor Payouts'!$D:$D,"&gt;="&amp;'Squad-contributors'!$B113,'Contributor Payouts'!$D:$D,"&lt;"&amp;'Squad-contributors'!$B114,'Contributor Payouts'!F:F,'Squad-contributors'!$B$110)</f>
        <v>1200</v>
      </c>
      <c r="E113" s="4">
        <f>SUMIFS('Contributor Payouts'!Q:Q,'Contributor Payouts'!$D:$D,"&gt;="&amp;'Squad-contributors'!$B113,'Contributor Payouts'!$D:$D,"&lt;"&amp;'Squad-contributors'!$B114,'Contributor Payouts'!G:G,'Squad-contributors'!$B$110)</f>
        <v>0</v>
      </c>
      <c r="F113" s="4">
        <f>SUMIFS('Contributor Payouts'!R:R,'Contributor Payouts'!$D:$D,"&gt;="&amp;'Squad-contributors'!$B113,'Contributor Payouts'!$D:$D,"&lt;"&amp;'Squad-contributors'!$B114,'Contributor Payouts'!H:H,'Squad-contributors'!$B$110)</f>
        <v>720</v>
      </c>
      <c r="G113" s="4">
        <f>SUMIFS('Contributor Payouts'!S:S,'Contributor Payouts'!$D:$D,"&gt;="&amp;'Squad-contributors'!$B113,'Contributor Payouts'!$D:$D,"&lt;"&amp;'Squad-contributors'!$B114,'Contributor Payouts'!I:I,'Squad-contributors'!$B$110)</f>
        <v>0</v>
      </c>
      <c r="H113" s="4">
        <f t="shared" si="37"/>
        <v>1920</v>
      </c>
      <c r="J113" t="str">
        <f t="shared" si="38"/>
        <v>Treasury</v>
      </c>
      <c r="K113" s="1">
        <v>44287</v>
      </c>
      <c r="L113" s="26">
        <f t="shared" si="34"/>
        <v>1920</v>
      </c>
      <c r="M113" s="26">
        <f t="shared" si="39"/>
        <v>1920</v>
      </c>
      <c r="N113">
        <f>+SUMIFS('Other expenses'!$I:$I,'Other expenses'!$C:$C,"&gt;="&amp;'Squad-contributors'!$K113,'Other expenses'!$C:$C,"&lt;"&amp;'Squad-contributors'!$K114,'Other expenses'!$F:$F,'Squad-contributors'!$J113,'Other expenses'!$G:$G,'Squad-contributors'!N$90)</f>
        <v>0</v>
      </c>
      <c r="O113">
        <f>+SUMIFS('Other expenses'!$I:$I,'Other expenses'!$C:$C,"&gt;="&amp;'Squad-contributors'!$K113,'Other expenses'!$C:$C,"&lt;"&amp;'Squad-contributors'!$K114,'Other expenses'!$F:$F,'Squad-contributors'!$J113,'Other expenses'!$G:$G,'Squad-contributors'!O$90)</f>
        <v>0</v>
      </c>
      <c r="P113">
        <f>+SUMIFS('Other expenses'!$I:$I,'Other expenses'!$C:$C,"&gt;="&amp;'Squad-contributors'!$K113,'Other expenses'!$C:$C,"&lt;"&amp;'Squad-contributors'!$K114,'Other expenses'!$F:$F,'Squad-contributors'!$J113,'Other expenses'!$G:$G,'Squad-contributors'!P$90)</f>
        <v>0</v>
      </c>
      <c r="Q113">
        <f>+SUMIFS('Other expenses'!$I:$I,'Other expenses'!$C:$C,"&gt;="&amp;'Squad-contributors'!$K113,'Other expenses'!$C:$C,"&lt;"&amp;'Squad-contributors'!$K114,'Other expenses'!$F:$F,'Squad-contributors'!$J113,'Other expenses'!$G:$G,'Squad-contributors'!Q$90)</f>
        <v>0</v>
      </c>
      <c r="R113">
        <f>+SUMIFS('Other expenses'!$I:$I,'Other expenses'!$C:$C,"&gt;="&amp;'Squad-contributors'!$K113,'Other expenses'!$C:$C,"&lt;"&amp;'Squad-contributors'!$K114,'Other expenses'!$F:$F,'Squad-contributors'!$J113,'Other expenses'!$G:$G,'Squad-contributors'!R$90)</f>
        <v>0</v>
      </c>
      <c r="S113">
        <f>+SUMIFS('Other expenses'!$I:$I,'Other expenses'!$C:$C,"&gt;="&amp;'Squad-contributors'!$K113,'Other expenses'!$C:$C,"&lt;"&amp;'Squad-contributors'!$K114,'Other expenses'!$F:$F,'Squad-contributors'!$J113,'Other expenses'!$G:$G,'Squad-contributors'!S$90)</f>
        <v>0</v>
      </c>
      <c r="T113">
        <f>+SUMIFS('Other expenses'!$I:$I,'Other expenses'!$C:$C,"&gt;="&amp;'Squad-contributors'!$K113,'Other expenses'!$C:$C,"&lt;"&amp;'Squad-contributors'!$K114,'Other expenses'!$F:$F,'Squad-contributors'!$J113,'Other expenses'!$G:$G,'Squad-contributors'!T$90)</f>
        <v>0</v>
      </c>
      <c r="U113">
        <f>+SUMIFS('Other expenses'!$I:$I,'Other expenses'!$C:$C,"&gt;="&amp;'Squad-contributors'!$K113,'Other expenses'!$C:$C,"&lt;"&amp;'Squad-contributors'!$K114,'Other expenses'!$F:$F,'Squad-contributors'!$J113,'Other expenses'!$G:$G,'Squad-contributors'!U$90)</f>
        <v>0</v>
      </c>
      <c r="V113">
        <f>+SUMIFS('Other expenses'!$I:$I,'Other expenses'!$C:$C,"&gt;="&amp;'Squad-contributors'!$K113,'Other expenses'!$C:$C,"&lt;"&amp;'Squad-contributors'!$K114,'Other expenses'!$F:$F,'Squad-contributors'!$J113,'Other expenses'!$G:$G,'Squad-contributors'!V$90)</f>
        <v>0</v>
      </c>
      <c r="W113">
        <f>+SUMIFS('Other expenses'!$I:$I,'Other expenses'!$C:$C,"&gt;="&amp;'Squad-contributors'!$K113,'Other expenses'!$C:$C,"&lt;"&amp;'Squad-contributors'!$K114,'Other expenses'!$F:$F,'Squad-contributors'!$J113,'Other expenses'!$G:$G,'Squad-contributors'!W$90)</f>
        <v>0</v>
      </c>
      <c r="X113">
        <f>+SUMIFS('Other expenses'!$I:$I,'Other expenses'!$C:$C,"&gt;="&amp;'Squad-contributors'!$K113,'Other expenses'!$C:$C,"&lt;"&amp;'Squad-contributors'!$K114,'Other expenses'!$F:$F,'Squad-contributors'!$J113,'Other expenses'!$G:$G,'Squad-contributors'!X$90)</f>
        <v>0</v>
      </c>
      <c r="Y113" s="26">
        <f t="shared" si="35"/>
        <v>1920</v>
      </c>
    </row>
    <row r="114" spans="1:25" x14ac:dyDescent="0.2">
      <c r="A114" t="str">
        <f t="shared" si="36"/>
        <v>Treasury</v>
      </c>
      <c r="B114" s="1">
        <v>44317</v>
      </c>
      <c r="C114" s="4">
        <f>SUMIFS('Contributor Payouts'!O:O,'Contributor Payouts'!$D:$D,"&gt;="&amp;'Squad-contributors'!$B114,'Contributor Payouts'!$D:$D,"&lt;"&amp;'Squad-contributors'!$B115,'Contributor Payouts'!E:E,'Squad-contributors'!$B$110)</f>
        <v>0</v>
      </c>
      <c r="D114" s="4">
        <f>SUMIFS('Contributor Payouts'!P:P,'Contributor Payouts'!$D:$D,"&gt;="&amp;'Squad-contributors'!$B114,'Contributor Payouts'!$D:$D,"&lt;"&amp;'Squad-contributors'!$B115,'Contributor Payouts'!F:F,'Squad-contributors'!$B$110)</f>
        <v>1200</v>
      </c>
      <c r="E114" s="4">
        <f>SUMIFS('Contributor Payouts'!Q:Q,'Contributor Payouts'!$D:$D,"&gt;="&amp;'Squad-contributors'!$B114,'Contributor Payouts'!$D:$D,"&lt;"&amp;'Squad-contributors'!$B115,'Contributor Payouts'!G:G,'Squad-contributors'!$B$110)</f>
        <v>0</v>
      </c>
      <c r="F114" s="4">
        <f>SUMIFS('Contributor Payouts'!R:R,'Contributor Payouts'!$D:$D,"&gt;="&amp;'Squad-contributors'!$B114,'Contributor Payouts'!$D:$D,"&lt;"&amp;'Squad-contributors'!$B115,'Contributor Payouts'!H:H,'Squad-contributors'!$B$110)</f>
        <v>720</v>
      </c>
      <c r="G114" s="4">
        <f>SUMIFS('Contributor Payouts'!S:S,'Contributor Payouts'!$D:$D,"&gt;="&amp;'Squad-contributors'!$B114,'Contributor Payouts'!$D:$D,"&lt;"&amp;'Squad-contributors'!$B115,'Contributor Payouts'!I:I,'Squad-contributors'!$B$110)</f>
        <v>0</v>
      </c>
      <c r="H114" s="4">
        <f t="shared" si="37"/>
        <v>1920</v>
      </c>
      <c r="J114" t="str">
        <f t="shared" si="38"/>
        <v>Treasury</v>
      </c>
      <c r="K114" s="1">
        <v>44317</v>
      </c>
      <c r="L114" s="26">
        <f t="shared" si="34"/>
        <v>1920</v>
      </c>
      <c r="M114" s="26">
        <f t="shared" si="39"/>
        <v>1920</v>
      </c>
      <c r="N114">
        <f>+SUMIFS('Other expenses'!$I:$I,'Other expenses'!$C:$C,"&gt;="&amp;'Squad-contributors'!$K114,'Other expenses'!$C:$C,"&lt;"&amp;'Squad-contributors'!$K115,'Other expenses'!$F:$F,'Squad-contributors'!$J114,'Other expenses'!$G:$G,'Squad-contributors'!N$90)</f>
        <v>0</v>
      </c>
      <c r="O114">
        <f>+SUMIFS('Other expenses'!$I:$I,'Other expenses'!$C:$C,"&gt;="&amp;'Squad-contributors'!$K114,'Other expenses'!$C:$C,"&lt;"&amp;'Squad-contributors'!$K115,'Other expenses'!$F:$F,'Squad-contributors'!$J114,'Other expenses'!$G:$G,'Squad-contributors'!O$90)</f>
        <v>0</v>
      </c>
      <c r="P114">
        <f>+SUMIFS('Other expenses'!$I:$I,'Other expenses'!$C:$C,"&gt;="&amp;'Squad-contributors'!$K114,'Other expenses'!$C:$C,"&lt;"&amp;'Squad-contributors'!$K115,'Other expenses'!$F:$F,'Squad-contributors'!$J114,'Other expenses'!$G:$G,'Squad-contributors'!P$90)</f>
        <v>0</v>
      </c>
      <c r="Q114">
        <f>+SUMIFS('Other expenses'!$I:$I,'Other expenses'!$C:$C,"&gt;="&amp;'Squad-contributors'!$K114,'Other expenses'!$C:$C,"&lt;"&amp;'Squad-contributors'!$K115,'Other expenses'!$F:$F,'Squad-contributors'!$J114,'Other expenses'!$G:$G,'Squad-contributors'!Q$90)</f>
        <v>0</v>
      </c>
      <c r="R114">
        <f>+SUMIFS('Other expenses'!$I:$I,'Other expenses'!$C:$C,"&gt;="&amp;'Squad-contributors'!$K114,'Other expenses'!$C:$C,"&lt;"&amp;'Squad-contributors'!$K115,'Other expenses'!$F:$F,'Squad-contributors'!$J114,'Other expenses'!$G:$G,'Squad-contributors'!R$90)</f>
        <v>0</v>
      </c>
      <c r="S114">
        <f>+SUMIFS('Other expenses'!$I:$I,'Other expenses'!$C:$C,"&gt;="&amp;'Squad-contributors'!$K114,'Other expenses'!$C:$C,"&lt;"&amp;'Squad-contributors'!$K115,'Other expenses'!$F:$F,'Squad-contributors'!$J114,'Other expenses'!$G:$G,'Squad-contributors'!S$90)</f>
        <v>0</v>
      </c>
      <c r="T114">
        <f>+SUMIFS('Other expenses'!$I:$I,'Other expenses'!$C:$C,"&gt;="&amp;'Squad-contributors'!$K114,'Other expenses'!$C:$C,"&lt;"&amp;'Squad-contributors'!$K115,'Other expenses'!$F:$F,'Squad-contributors'!$J114,'Other expenses'!$G:$G,'Squad-contributors'!T$90)</f>
        <v>0</v>
      </c>
      <c r="U114">
        <f>+SUMIFS('Other expenses'!$I:$I,'Other expenses'!$C:$C,"&gt;="&amp;'Squad-contributors'!$K114,'Other expenses'!$C:$C,"&lt;"&amp;'Squad-contributors'!$K115,'Other expenses'!$F:$F,'Squad-contributors'!$J114,'Other expenses'!$G:$G,'Squad-contributors'!U$90)</f>
        <v>0</v>
      </c>
      <c r="V114">
        <f>+SUMIFS('Other expenses'!$I:$I,'Other expenses'!$C:$C,"&gt;="&amp;'Squad-contributors'!$K114,'Other expenses'!$C:$C,"&lt;"&amp;'Squad-contributors'!$K115,'Other expenses'!$F:$F,'Squad-contributors'!$J114,'Other expenses'!$G:$G,'Squad-contributors'!V$90)</f>
        <v>0</v>
      </c>
      <c r="W114">
        <f>+SUMIFS('Other expenses'!$I:$I,'Other expenses'!$C:$C,"&gt;="&amp;'Squad-contributors'!$K114,'Other expenses'!$C:$C,"&lt;"&amp;'Squad-contributors'!$K115,'Other expenses'!$F:$F,'Squad-contributors'!$J114,'Other expenses'!$G:$G,'Squad-contributors'!W$90)</f>
        <v>0</v>
      </c>
      <c r="X114">
        <f>+SUMIFS('Other expenses'!$I:$I,'Other expenses'!$C:$C,"&gt;="&amp;'Squad-contributors'!$K114,'Other expenses'!$C:$C,"&lt;"&amp;'Squad-contributors'!$K115,'Other expenses'!$F:$F,'Squad-contributors'!$J114,'Other expenses'!$G:$G,'Squad-contributors'!X$90)</f>
        <v>0</v>
      </c>
      <c r="Y114" s="26">
        <f t="shared" si="35"/>
        <v>1920</v>
      </c>
    </row>
    <row r="115" spans="1:25" x14ac:dyDescent="0.2">
      <c r="A115" t="str">
        <f t="shared" si="36"/>
        <v>Treasury</v>
      </c>
      <c r="B115" s="1">
        <v>44348</v>
      </c>
      <c r="C115" s="4">
        <f>SUMIFS('Contributor Payouts'!O:O,'Contributor Payouts'!$D:$D,"&gt;="&amp;'Squad-contributors'!$B115,'Contributor Payouts'!$D:$D,"&lt;"&amp;'Squad-contributors'!$B116,'Contributor Payouts'!E:E,'Squad-contributors'!$B$110)</f>
        <v>0</v>
      </c>
      <c r="D115" s="4">
        <f>SUMIFS('Contributor Payouts'!P:P,'Contributor Payouts'!$D:$D,"&gt;="&amp;'Squad-contributors'!$B115,'Contributor Payouts'!$D:$D,"&lt;"&amp;'Squad-contributors'!$B116,'Contributor Payouts'!F:F,'Squad-contributors'!$B$110)</f>
        <v>2450</v>
      </c>
      <c r="E115" s="4">
        <f>SUMIFS('Contributor Payouts'!Q:Q,'Contributor Payouts'!$D:$D,"&gt;="&amp;'Squad-contributors'!$B115,'Contributor Payouts'!$D:$D,"&lt;"&amp;'Squad-contributors'!$B116,'Contributor Payouts'!G:G,'Squad-contributors'!$B$110)</f>
        <v>0</v>
      </c>
      <c r="F115" s="4">
        <f>SUMIFS('Contributor Payouts'!R:R,'Contributor Payouts'!$D:$D,"&gt;="&amp;'Squad-contributors'!$B115,'Contributor Payouts'!$D:$D,"&lt;"&amp;'Squad-contributors'!$B116,'Contributor Payouts'!H:H,'Squad-contributors'!$B$110)</f>
        <v>687</v>
      </c>
      <c r="G115" s="4">
        <f>SUMIFS('Contributor Payouts'!S:S,'Contributor Payouts'!$D:$D,"&gt;="&amp;'Squad-contributors'!$B115,'Contributor Payouts'!$D:$D,"&lt;"&amp;'Squad-contributors'!$B116,'Contributor Payouts'!I:I,'Squad-contributors'!$B$110)</f>
        <v>0</v>
      </c>
      <c r="H115" s="4">
        <f t="shared" si="37"/>
        <v>3137</v>
      </c>
      <c r="J115" t="str">
        <f t="shared" si="38"/>
        <v>Treasury</v>
      </c>
      <c r="K115" s="1">
        <v>44348</v>
      </c>
      <c r="L115" s="26">
        <f t="shared" si="34"/>
        <v>3137</v>
      </c>
      <c r="M115" s="26">
        <f t="shared" si="39"/>
        <v>3137</v>
      </c>
      <c r="N115">
        <f>+SUMIFS('Other expenses'!$I:$I,'Other expenses'!$C:$C,"&gt;="&amp;'Squad-contributors'!$K115,'Other expenses'!$C:$C,"&lt;"&amp;'Squad-contributors'!$K116,'Other expenses'!$F:$F,'Squad-contributors'!$J115,'Other expenses'!$G:$G,'Squad-contributors'!N$90)</f>
        <v>0</v>
      </c>
      <c r="O115">
        <f>+SUMIFS('Other expenses'!$I:$I,'Other expenses'!$C:$C,"&gt;="&amp;'Squad-contributors'!$K115,'Other expenses'!$C:$C,"&lt;"&amp;'Squad-contributors'!$K116,'Other expenses'!$F:$F,'Squad-contributors'!$J115,'Other expenses'!$G:$G,'Squad-contributors'!O$90)</f>
        <v>0</v>
      </c>
      <c r="P115">
        <f>+SUMIFS('Other expenses'!$I:$I,'Other expenses'!$C:$C,"&gt;="&amp;'Squad-contributors'!$K115,'Other expenses'!$C:$C,"&lt;"&amp;'Squad-contributors'!$K116,'Other expenses'!$F:$F,'Squad-contributors'!$J115,'Other expenses'!$G:$G,'Squad-contributors'!P$90)</f>
        <v>0</v>
      </c>
      <c r="Q115">
        <f>+SUMIFS('Other expenses'!$I:$I,'Other expenses'!$C:$C,"&gt;="&amp;'Squad-contributors'!$K115,'Other expenses'!$C:$C,"&lt;"&amp;'Squad-contributors'!$K116,'Other expenses'!$F:$F,'Squad-contributors'!$J115,'Other expenses'!$G:$G,'Squad-contributors'!Q$90)</f>
        <v>0</v>
      </c>
      <c r="R115">
        <f>+SUMIFS('Other expenses'!$I:$I,'Other expenses'!$C:$C,"&gt;="&amp;'Squad-contributors'!$K115,'Other expenses'!$C:$C,"&lt;"&amp;'Squad-contributors'!$K116,'Other expenses'!$F:$F,'Squad-contributors'!$J115,'Other expenses'!$G:$G,'Squad-contributors'!R$90)</f>
        <v>0</v>
      </c>
      <c r="S115">
        <f>+SUMIFS('Other expenses'!$I:$I,'Other expenses'!$C:$C,"&gt;="&amp;'Squad-contributors'!$K115,'Other expenses'!$C:$C,"&lt;"&amp;'Squad-contributors'!$K116,'Other expenses'!$F:$F,'Squad-contributors'!$J115,'Other expenses'!$G:$G,'Squad-contributors'!S$90)</f>
        <v>0</v>
      </c>
      <c r="T115">
        <f>+SUMIFS('Other expenses'!$I:$I,'Other expenses'!$C:$C,"&gt;="&amp;'Squad-contributors'!$K115,'Other expenses'!$C:$C,"&lt;"&amp;'Squad-contributors'!$K116,'Other expenses'!$F:$F,'Squad-contributors'!$J115,'Other expenses'!$G:$G,'Squad-contributors'!T$90)</f>
        <v>0</v>
      </c>
      <c r="U115">
        <f>+SUMIFS('Other expenses'!$I:$I,'Other expenses'!$C:$C,"&gt;="&amp;'Squad-contributors'!$K115,'Other expenses'!$C:$C,"&lt;"&amp;'Squad-contributors'!$K116,'Other expenses'!$F:$F,'Squad-contributors'!$J115,'Other expenses'!$G:$G,'Squad-contributors'!U$90)</f>
        <v>0</v>
      </c>
      <c r="V115">
        <f>+SUMIFS('Other expenses'!$I:$I,'Other expenses'!$C:$C,"&gt;="&amp;'Squad-contributors'!$K115,'Other expenses'!$C:$C,"&lt;"&amp;'Squad-contributors'!$K116,'Other expenses'!$F:$F,'Squad-contributors'!$J115,'Other expenses'!$G:$G,'Squad-contributors'!V$90)</f>
        <v>0</v>
      </c>
      <c r="W115">
        <f>+SUMIFS('Other expenses'!$I:$I,'Other expenses'!$C:$C,"&gt;="&amp;'Squad-contributors'!$K115,'Other expenses'!$C:$C,"&lt;"&amp;'Squad-contributors'!$K116,'Other expenses'!$F:$F,'Squad-contributors'!$J115,'Other expenses'!$G:$G,'Squad-contributors'!W$90)</f>
        <v>0</v>
      </c>
      <c r="X115">
        <f>+SUMIFS('Other expenses'!$I:$I,'Other expenses'!$C:$C,"&gt;="&amp;'Squad-contributors'!$K115,'Other expenses'!$C:$C,"&lt;"&amp;'Squad-contributors'!$K116,'Other expenses'!$F:$F,'Squad-contributors'!$J115,'Other expenses'!$G:$G,'Squad-contributors'!X$90)</f>
        <v>0</v>
      </c>
      <c r="Y115" s="26">
        <f t="shared" si="35"/>
        <v>3137</v>
      </c>
    </row>
    <row r="116" spans="1:25" x14ac:dyDescent="0.2">
      <c r="A116" t="str">
        <f t="shared" si="36"/>
        <v>Treasury</v>
      </c>
      <c r="B116" s="1">
        <v>44378</v>
      </c>
      <c r="C116" s="4">
        <f>SUMIFS('Contributor Payouts'!O:O,'Contributor Payouts'!$D:$D,"&gt;="&amp;'Squad-contributors'!$B116,'Contributor Payouts'!$D:$D,"&lt;"&amp;'Squad-contributors'!$B117,'Contributor Payouts'!E:E,'Squad-contributors'!$B$110)</f>
        <v>0</v>
      </c>
      <c r="D116" s="4">
        <f>SUMIFS('Contributor Payouts'!P:P,'Contributor Payouts'!$D:$D,"&gt;="&amp;'Squad-contributors'!$B116,'Contributor Payouts'!$D:$D,"&lt;"&amp;'Squad-contributors'!$B117,'Contributor Payouts'!F:F,'Squad-contributors'!$B$110)</f>
        <v>3075</v>
      </c>
      <c r="E116" s="4">
        <f>SUMIFS('Contributor Payouts'!Q:Q,'Contributor Payouts'!$D:$D,"&gt;="&amp;'Squad-contributors'!$B116,'Contributor Payouts'!$D:$D,"&lt;"&amp;'Squad-contributors'!$B117,'Contributor Payouts'!G:G,'Squad-contributors'!$B$110)</f>
        <v>0</v>
      </c>
      <c r="F116" s="4">
        <f>SUMIFS('Contributor Payouts'!R:R,'Contributor Payouts'!$D:$D,"&gt;="&amp;'Squad-contributors'!$B116,'Contributor Payouts'!$D:$D,"&lt;"&amp;'Squad-contributors'!$B117,'Contributor Payouts'!H:H,'Squad-contributors'!$B$110)</f>
        <v>687.5</v>
      </c>
      <c r="G116" s="4">
        <f>SUMIFS('Contributor Payouts'!S:S,'Contributor Payouts'!$D:$D,"&gt;="&amp;'Squad-contributors'!$B116,'Contributor Payouts'!$D:$D,"&lt;"&amp;'Squad-contributors'!$B117,'Contributor Payouts'!I:I,'Squad-contributors'!$B$110)</f>
        <v>0</v>
      </c>
      <c r="H116" s="4">
        <f t="shared" si="37"/>
        <v>3762.5</v>
      </c>
      <c r="J116" t="str">
        <f t="shared" si="38"/>
        <v>Treasury</v>
      </c>
      <c r="K116" s="1">
        <v>44378</v>
      </c>
      <c r="L116" s="26">
        <f t="shared" si="34"/>
        <v>3762.5</v>
      </c>
      <c r="M116" s="26">
        <f t="shared" si="39"/>
        <v>3762.5</v>
      </c>
      <c r="N116">
        <f>+SUMIFS('Other expenses'!$I:$I,'Other expenses'!$C:$C,"&gt;="&amp;'Squad-contributors'!$K116,'Other expenses'!$C:$C,"&lt;"&amp;'Squad-contributors'!$K117,'Other expenses'!$F:$F,'Squad-contributors'!$J116,'Other expenses'!$G:$G,'Squad-contributors'!N$90)</f>
        <v>0</v>
      </c>
      <c r="O116">
        <f>+SUMIFS('Other expenses'!$I:$I,'Other expenses'!$C:$C,"&gt;="&amp;'Squad-contributors'!$K116,'Other expenses'!$C:$C,"&lt;"&amp;'Squad-contributors'!$K117,'Other expenses'!$F:$F,'Squad-contributors'!$J116,'Other expenses'!$G:$G,'Squad-contributors'!O$90)</f>
        <v>0</v>
      </c>
      <c r="P116">
        <f>+SUMIFS('Other expenses'!$I:$I,'Other expenses'!$C:$C,"&gt;="&amp;'Squad-contributors'!$K116,'Other expenses'!$C:$C,"&lt;"&amp;'Squad-contributors'!$K117,'Other expenses'!$F:$F,'Squad-contributors'!$J116,'Other expenses'!$G:$G,'Squad-contributors'!P$90)</f>
        <v>0</v>
      </c>
      <c r="Q116">
        <f>+SUMIFS('Other expenses'!$I:$I,'Other expenses'!$C:$C,"&gt;="&amp;'Squad-contributors'!$K116,'Other expenses'!$C:$C,"&lt;"&amp;'Squad-contributors'!$K117,'Other expenses'!$F:$F,'Squad-contributors'!$J116,'Other expenses'!$G:$G,'Squad-contributors'!Q$90)</f>
        <v>0</v>
      </c>
      <c r="R116">
        <f>+SUMIFS('Other expenses'!$I:$I,'Other expenses'!$C:$C,"&gt;="&amp;'Squad-contributors'!$K116,'Other expenses'!$C:$C,"&lt;"&amp;'Squad-contributors'!$K117,'Other expenses'!$F:$F,'Squad-contributors'!$J116,'Other expenses'!$G:$G,'Squad-contributors'!R$90)</f>
        <v>0</v>
      </c>
      <c r="S116">
        <f>+SUMIFS('Other expenses'!$I:$I,'Other expenses'!$C:$C,"&gt;="&amp;'Squad-contributors'!$K116,'Other expenses'!$C:$C,"&lt;"&amp;'Squad-contributors'!$K117,'Other expenses'!$F:$F,'Squad-contributors'!$J116,'Other expenses'!$G:$G,'Squad-contributors'!S$90)</f>
        <v>0</v>
      </c>
      <c r="T116">
        <f>+SUMIFS('Other expenses'!$I:$I,'Other expenses'!$C:$C,"&gt;="&amp;'Squad-contributors'!$K116,'Other expenses'!$C:$C,"&lt;"&amp;'Squad-contributors'!$K117,'Other expenses'!$F:$F,'Squad-contributors'!$J116,'Other expenses'!$G:$G,'Squad-contributors'!T$90)</f>
        <v>0</v>
      </c>
      <c r="U116">
        <f>+SUMIFS('Other expenses'!$I:$I,'Other expenses'!$C:$C,"&gt;="&amp;'Squad-contributors'!$K116,'Other expenses'!$C:$C,"&lt;"&amp;'Squad-contributors'!$K117,'Other expenses'!$F:$F,'Squad-contributors'!$J116,'Other expenses'!$G:$G,'Squad-contributors'!U$90)</f>
        <v>0</v>
      </c>
      <c r="V116">
        <f>+SUMIFS('Other expenses'!$I:$I,'Other expenses'!$C:$C,"&gt;="&amp;'Squad-contributors'!$K116,'Other expenses'!$C:$C,"&lt;"&amp;'Squad-contributors'!$K117,'Other expenses'!$F:$F,'Squad-contributors'!$J116,'Other expenses'!$G:$G,'Squad-contributors'!V$90)</f>
        <v>0</v>
      </c>
      <c r="W116">
        <f>+SUMIFS('Other expenses'!$I:$I,'Other expenses'!$C:$C,"&gt;="&amp;'Squad-contributors'!$K116,'Other expenses'!$C:$C,"&lt;"&amp;'Squad-contributors'!$K117,'Other expenses'!$F:$F,'Squad-contributors'!$J116,'Other expenses'!$G:$G,'Squad-contributors'!W$90)</f>
        <v>0</v>
      </c>
      <c r="X116">
        <f>+SUMIFS('Other expenses'!$I:$I,'Other expenses'!$C:$C,"&gt;="&amp;'Squad-contributors'!$K116,'Other expenses'!$C:$C,"&lt;"&amp;'Squad-contributors'!$K117,'Other expenses'!$F:$F,'Squad-contributors'!$J116,'Other expenses'!$G:$G,'Squad-contributors'!X$90)</f>
        <v>0</v>
      </c>
      <c r="Y116" s="26">
        <f t="shared" si="35"/>
        <v>3762.5</v>
      </c>
    </row>
    <row r="117" spans="1:25" x14ac:dyDescent="0.2">
      <c r="A117" t="str">
        <f t="shared" si="36"/>
        <v>Treasury</v>
      </c>
      <c r="B117" s="1">
        <v>44409</v>
      </c>
      <c r="C117" s="4">
        <f>SUMIFS('Contributor Payouts'!O:O,'Contributor Payouts'!$D:$D,"&gt;="&amp;'Squad-contributors'!$B117,'Contributor Payouts'!$D:$D,"&lt;"&amp;'Squad-contributors'!$B118,'Contributor Payouts'!E:E,'Squad-contributors'!$B$110)</f>
        <v>0</v>
      </c>
      <c r="D117" s="4">
        <f>SUMIFS('Contributor Payouts'!P:P,'Contributor Payouts'!$D:$D,"&gt;="&amp;'Squad-contributors'!$B117,'Contributor Payouts'!$D:$D,"&lt;"&amp;'Squad-contributors'!$B118,'Contributor Payouts'!F:F,'Squad-contributors'!$B$110)</f>
        <v>3500</v>
      </c>
      <c r="E117" s="4">
        <f>SUMIFS('Contributor Payouts'!Q:Q,'Contributor Payouts'!$D:$D,"&gt;="&amp;'Squad-contributors'!$B117,'Contributor Payouts'!$D:$D,"&lt;"&amp;'Squad-contributors'!$B118,'Contributor Payouts'!G:G,'Squad-contributors'!$B$110)</f>
        <v>0</v>
      </c>
      <c r="F117" s="4">
        <f>SUMIFS('Contributor Payouts'!R:R,'Contributor Payouts'!$D:$D,"&gt;="&amp;'Squad-contributors'!$B117,'Contributor Payouts'!$D:$D,"&lt;"&amp;'Squad-contributors'!$B118,'Contributor Payouts'!H:H,'Squad-contributors'!$B$110)</f>
        <v>311</v>
      </c>
      <c r="G117" s="4">
        <f>SUMIFS('Contributor Payouts'!S:S,'Contributor Payouts'!$D:$D,"&gt;="&amp;'Squad-contributors'!$B117,'Contributor Payouts'!$D:$D,"&lt;"&amp;'Squad-contributors'!$B118,'Contributor Payouts'!I:I,'Squad-contributors'!$B$110)</f>
        <v>0</v>
      </c>
      <c r="H117" s="4">
        <f t="shared" si="37"/>
        <v>3811</v>
      </c>
      <c r="J117" t="str">
        <f t="shared" si="38"/>
        <v>Treasury</v>
      </c>
      <c r="K117" s="1">
        <v>44409</v>
      </c>
      <c r="L117" s="26">
        <f t="shared" si="34"/>
        <v>3811</v>
      </c>
      <c r="M117" s="26">
        <f t="shared" si="39"/>
        <v>3811</v>
      </c>
      <c r="N117">
        <f>+SUMIFS('Other expenses'!$I:$I,'Other expenses'!$C:$C,"&gt;="&amp;'Squad-contributors'!$K117,'Other expenses'!$C:$C,"&lt;"&amp;'Squad-contributors'!$K118,'Other expenses'!$F:$F,'Squad-contributors'!$J117,'Other expenses'!$G:$G,'Squad-contributors'!N$90)</f>
        <v>0</v>
      </c>
      <c r="O117">
        <f>+SUMIFS('Other expenses'!$I:$I,'Other expenses'!$C:$C,"&gt;="&amp;'Squad-contributors'!$K117,'Other expenses'!$C:$C,"&lt;"&amp;'Squad-contributors'!$K118,'Other expenses'!$F:$F,'Squad-contributors'!$J117,'Other expenses'!$G:$G,'Squad-contributors'!O$90)</f>
        <v>0</v>
      </c>
      <c r="P117">
        <f>+SUMIFS('Other expenses'!$I:$I,'Other expenses'!$C:$C,"&gt;="&amp;'Squad-contributors'!$K117,'Other expenses'!$C:$C,"&lt;"&amp;'Squad-contributors'!$K118,'Other expenses'!$F:$F,'Squad-contributors'!$J117,'Other expenses'!$G:$G,'Squad-contributors'!P$90)</f>
        <v>0</v>
      </c>
      <c r="Q117">
        <f>+SUMIFS('Other expenses'!$I:$I,'Other expenses'!$C:$C,"&gt;="&amp;'Squad-contributors'!$K117,'Other expenses'!$C:$C,"&lt;"&amp;'Squad-contributors'!$K118,'Other expenses'!$F:$F,'Squad-contributors'!$J117,'Other expenses'!$G:$G,'Squad-contributors'!Q$90)</f>
        <v>0</v>
      </c>
      <c r="R117">
        <f>+SUMIFS('Other expenses'!$I:$I,'Other expenses'!$C:$C,"&gt;="&amp;'Squad-contributors'!$K117,'Other expenses'!$C:$C,"&lt;"&amp;'Squad-contributors'!$K118,'Other expenses'!$F:$F,'Squad-contributors'!$J117,'Other expenses'!$G:$G,'Squad-contributors'!R$90)</f>
        <v>0</v>
      </c>
      <c r="S117">
        <f>+SUMIFS('Other expenses'!$I:$I,'Other expenses'!$C:$C,"&gt;="&amp;'Squad-contributors'!$K117,'Other expenses'!$C:$C,"&lt;"&amp;'Squad-contributors'!$K118,'Other expenses'!$F:$F,'Squad-contributors'!$J117,'Other expenses'!$G:$G,'Squad-contributors'!S$90)</f>
        <v>0</v>
      </c>
      <c r="T117">
        <f>+SUMIFS('Other expenses'!$I:$I,'Other expenses'!$C:$C,"&gt;="&amp;'Squad-contributors'!$K117,'Other expenses'!$C:$C,"&lt;"&amp;'Squad-contributors'!$K118,'Other expenses'!$F:$F,'Squad-contributors'!$J117,'Other expenses'!$G:$G,'Squad-contributors'!T$90)</f>
        <v>0</v>
      </c>
      <c r="U117">
        <f>+SUMIFS('Other expenses'!$I:$I,'Other expenses'!$C:$C,"&gt;="&amp;'Squad-contributors'!$K117,'Other expenses'!$C:$C,"&lt;"&amp;'Squad-contributors'!$K118,'Other expenses'!$F:$F,'Squad-contributors'!$J117,'Other expenses'!$G:$G,'Squad-contributors'!U$90)</f>
        <v>0</v>
      </c>
      <c r="V117">
        <f>+SUMIFS('Other expenses'!$I:$I,'Other expenses'!$C:$C,"&gt;="&amp;'Squad-contributors'!$K117,'Other expenses'!$C:$C,"&lt;"&amp;'Squad-contributors'!$K118,'Other expenses'!$F:$F,'Squad-contributors'!$J117,'Other expenses'!$G:$G,'Squad-contributors'!V$90)</f>
        <v>0</v>
      </c>
      <c r="W117">
        <f>+SUMIFS('Other expenses'!$I:$I,'Other expenses'!$C:$C,"&gt;="&amp;'Squad-contributors'!$K117,'Other expenses'!$C:$C,"&lt;"&amp;'Squad-contributors'!$K118,'Other expenses'!$F:$F,'Squad-contributors'!$J117,'Other expenses'!$G:$G,'Squad-contributors'!W$90)</f>
        <v>0</v>
      </c>
      <c r="X117">
        <f>+SUMIFS('Other expenses'!$I:$I,'Other expenses'!$C:$C,"&gt;="&amp;'Squad-contributors'!$K117,'Other expenses'!$C:$C,"&lt;"&amp;'Squad-contributors'!$K118,'Other expenses'!$F:$F,'Squad-contributors'!$J117,'Other expenses'!$G:$G,'Squad-contributors'!X$90)</f>
        <v>0</v>
      </c>
      <c r="Y117" s="26">
        <f t="shared" si="35"/>
        <v>3811</v>
      </c>
    </row>
    <row r="118" spans="1:25" x14ac:dyDescent="0.2">
      <c r="A118" t="str">
        <f t="shared" si="36"/>
        <v>Treasury</v>
      </c>
      <c r="B118" s="1">
        <v>44440</v>
      </c>
      <c r="C118" s="4">
        <f>SUMIFS('Contributor Payouts'!O:O,'Contributor Payouts'!$D:$D,"&gt;="&amp;'Squad-contributors'!$B118,'Contributor Payouts'!$D:$D,"&lt;"&amp;'Squad-contributors'!$B119,'Contributor Payouts'!E:E,'Squad-contributors'!$B$110)</f>
        <v>0</v>
      </c>
      <c r="D118" s="4">
        <f>SUMIFS('Contributor Payouts'!P:P,'Contributor Payouts'!$D:$D,"&gt;="&amp;'Squad-contributors'!$B118,'Contributor Payouts'!$D:$D,"&lt;"&amp;'Squad-contributors'!$B119,'Contributor Payouts'!F:F,'Squad-contributors'!$B$110)</f>
        <v>4000</v>
      </c>
      <c r="E118" s="4">
        <f>SUMIFS('Contributor Payouts'!Q:Q,'Contributor Payouts'!$D:$D,"&gt;="&amp;'Squad-contributors'!$B118,'Contributor Payouts'!$D:$D,"&lt;"&amp;'Squad-contributors'!$B119,'Contributor Payouts'!G:G,'Squad-contributors'!$B$110)</f>
        <v>0</v>
      </c>
      <c r="F118" s="4">
        <f>SUMIFS('Contributor Payouts'!R:R,'Contributor Payouts'!$D:$D,"&gt;="&amp;'Squad-contributors'!$B118,'Contributor Payouts'!$D:$D,"&lt;"&amp;'Squad-contributors'!$B119,'Contributor Payouts'!H:H,'Squad-contributors'!$B$110)</f>
        <v>1220</v>
      </c>
      <c r="G118" s="4">
        <f>SUMIFS('Contributor Payouts'!S:S,'Contributor Payouts'!$D:$D,"&gt;="&amp;'Squad-contributors'!$B118,'Contributor Payouts'!$D:$D,"&lt;"&amp;'Squad-contributors'!$B119,'Contributor Payouts'!I:I,'Squad-contributors'!$B$110)</f>
        <v>0</v>
      </c>
      <c r="H118" s="4">
        <f t="shared" si="37"/>
        <v>5220</v>
      </c>
      <c r="J118" t="str">
        <f t="shared" si="38"/>
        <v>Treasury</v>
      </c>
      <c r="K118" s="1">
        <v>44440</v>
      </c>
      <c r="L118" s="26">
        <f t="shared" si="34"/>
        <v>5220</v>
      </c>
      <c r="M118" s="26">
        <f t="shared" si="39"/>
        <v>5220</v>
      </c>
      <c r="N118">
        <f>+SUMIFS('Other expenses'!$I:$I,'Other expenses'!$C:$C,"&gt;="&amp;'Squad-contributors'!$K118,'Other expenses'!$C:$C,"&lt;"&amp;'Squad-contributors'!$K119,'Other expenses'!$F:$F,'Squad-contributors'!$J118,'Other expenses'!$G:$G,'Squad-contributors'!N$90)</f>
        <v>0</v>
      </c>
      <c r="O118">
        <f>+SUMIFS('Other expenses'!$I:$I,'Other expenses'!$C:$C,"&gt;="&amp;'Squad-contributors'!$K118,'Other expenses'!$C:$C,"&lt;"&amp;'Squad-contributors'!$K119,'Other expenses'!$F:$F,'Squad-contributors'!$J118,'Other expenses'!$G:$G,'Squad-contributors'!O$90)</f>
        <v>0</v>
      </c>
      <c r="P118">
        <f>+SUMIFS('Other expenses'!$I:$I,'Other expenses'!$C:$C,"&gt;="&amp;'Squad-contributors'!$K118,'Other expenses'!$C:$C,"&lt;"&amp;'Squad-contributors'!$K119,'Other expenses'!$F:$F,'Squad-contributors'!$J118,'Other expenses'!$G:$G,'Squad-contributors'!P$90)</f>
        <v>0</v>
      </c>
      <c r="Q118">
        <f>+SUMIFS('Other expenses'!$I:$I,'Other expenses'!$C:$C,"&gt;="&amp;'Squad-contributors'!$K118,'Other expenses'!$C:$C,"&lt;"&amp;'Squad-contributors'!$K119,'Other expenses'!$F:$F,'Squad-contributors'!$J118,'Other expenses'!$G:$G,'Squad-contributors'!Q$90)</f>
        <v>0</v>
      </c>
      <c r="R118">
        <f>+SUMIFS('Other expenses'!$I:$I,'Other expenses'!$C:$C,"&gt;="&amp;'Squad-contributors'!$K118,'Other expenses'!$C:$C,"&lt;"&amp;'Squad-contributors'!$K119,'Other expenses'!$F:$F,'Squad-contributors'!$J118,'Other expenses'!$G:$G,'Squad-contributors'!R$90)</f>
        <v>0</v>
      </c>
      <c r="S118">
        <f>+SUMIFS('Other expenses'!$I:$I,'Other expenses'!$C:$C,"&gt;="&amp;'Squad-contributors'!$K118,'Other expenses'!$C:$C,"&lt;"&amp;'Squad-contributors'!$K119,'Other expenses'!$F:$F,'Squad-contributors'!$J118,'Other expenses'!$G:$G,'Squad-contributors'!S$90)</f>
        <v>0</v>
      </c>
      <c r="T118">
        <f>+SUMIFS('Other expenses'!$I:$I,'Other expenses'!$C:$C,"&gt;="&amp;'Squad-contributors'!$K118,'Other expenses'!$C:$C,"&lt;"&amp;'Squad-contributors'!$K119,'Other expenses'!$F:$F,'Squad-contributors'!$J118,'Other expenses'!$G:$G,'Squad-contributors'!T$90)</f>
        <v>0</v>
      </c>
      <c r="U118">
        <f>+SUMIFS('Other expenses'!$I:$I,'Other expenses'!$C:$C,"&gt;="&amp;'Squad-contributors'!$K118,'Other expenses'!$C:$C,"&lt;"&amp;'Squad-contributors'!$K119,'Other expenses'!$F:$F,'Squad-contributors'!$J118,'Other expenses'!$G:$G,'Squad-contributors'!U$90)</f>
        <v>0</v>
      </c>
      <c r="V118">
        <f>+SUMIFS('Other expenses'!$I:$I,'Other expenses'!$C:$C,"&gt;="&amp;'Squad-contributors'!$K118,'Other expenses'!$C:$C,"&lt;"&amp;'Squad-contributors'!$K119,'Other expenses'!$F:$F,'Squad-contributors'!$J118,'Other expenses'!$G:$G,'Squad-contributors'!V$90)</f>
        <v>0</v>
      </c>
      <c r="W118">
        <f>+SUMIFS('Other expenses'!$I:$I,'Other expenses'!$C:$C,"&gt;="&amp;'Squad-contributors'!$K118,'Other expenses'!$C:$C,"&lt;"&amp;'Squad-contributors'!$K119,'Other expenses'!$F:$F,'Squad-contributors'!$J118,'Other expenses'!$G:$G,'Squad-contributors'!W$90)</f>
        <v>0</v>
      </c>
      <c r="X118">
        <f>+SUMIFS('Other expenses'!$I:$I,'Other expenses'!$C:$C,"&gt;="&amp;'Squad-contributors'!$K118,'Other expenses'!$C:$C,"&lt;"&amp;'Squad-contributors'!$K119,'Other expenses'!$F:$F,'Squad-contributors'!$J118,'Other expenses'!$G:$G,'Squad-contributors'!X$90)</f>
        <v>0</v>
      </c>
      <c r="Y118" s="26">
        <f t="shared" si="35"/>
        <v>5220</v>
      </c>
    </row>
    <row r="119" spans="1:25" x14ac:dyDescent="0.2">
      <c r="A119" t="str">
        <f t="shared" si="36"/>
        <v>Treasury</v>
      </c>
      <c r="B119" s="1">
        <v>44470</v>
      </c>
      <c r="C119" s="4">
        <f>SUMIFS('Contributor Payouts'!O:O,'Contributor Payouts'!$D:$D,"&gt;="&amp;'Squad-contributors'!$B119,'Contributor Payouts'!$D:$D,"&lt;"&amp;'Squad-contributors'!$B120,'Contributor Payouts'!E:E,'Squad-contributors'!$B$110)</f>
        <v>0</v>
      </c>
      <c r="D119" s="4">
        <f>SUMIFS('Contributor Payouts'!P:P,'Contributor Payouts'!$D:$D,"&gt;="&amp;'Squad-contributors'!$B119,'Contributor Payouts'!$D:$D,"&lt;"&amp;'Squad-contributors'!$B120,'Contributor Payouts'!F:F,'Squad-contributors'!$B$110)</f>
        <v>4000</v>
      </c>
      <c r="E119" s="4">
        <f>SUMIFS('Contributor Payouts'!Q:Q,'Contributor Payouts'!$D:$D,"&gt;="&amp;'Squad-contributors'!$B119,'Contributor Payouts'!$D:$D,"&lt;"&amp;'Squad-contributors'!$B120,'Contributor Payouts'!G:G,'Squad-contributors'!$B$110)</f>
        <v>0</v>
      </c>
      <c r="F119" s="4">
        <f>SUMIFS('Contributor Payouts'!R:R,'Contributor Payouts'!$D:$D,"&gt;="&amp;'Squad-contributors'!$B119,'Contributor Payouts'!$D:$D,"&lt;"&amp;'Squad-contributors'!$B120,'Contributor Payouts'!H:H,'Squad-contributors'!$B$110)</f>
        <v>720</v>
      </c>
      <c r="G119" s="4">
        <f>SUMIFS('Contributor Payouts'!S:S,'Contributor Payouts'!$D:$D,"&gt;="&amp;'Squad-contributors'!$B119,'Contributor Payouts'!$D:$D,"&lt;"&amp;'Squad-contributors'!$B120,'Contributor Payouts'!I:I,'Squad-contributors'!$B$110)</f>
        <v>0</v>
      </c>
      <c r="H119" s="4">
        <f t="shared" si="37"/>
        <v>4720</v>
      </c>
      <c r="J119" t="str">
        <f t="shared" si="38"/>
        <v>Treasury</v>
      </c>
      <c r="K119" s="1">
        <v>44470</v>
      </c>
      <c r="L119" s="26">
        <f t="shared" si="34"/>
        <v>4720</v>
      </c>
      <c r="M119" s="26">
        <f t="shared" si="39"/>
        <v>4720</v>
      </c>
      <c r="N119">
        <f>+SUMIFS('Other expenses'!$I:$I,'Other expenses'!$C:$C,"&gt;="&amp;'Squad-contributors'!$K119,'Other expenses'!$C:$C,"&lt;"&amp;'Squad-contributors'!$K120,'Other expenses'!$F:$F,'Squad-contributors'!$J119,'Other expenses'!$G:$G,'Squad-contributors'!N$90)</f>
        <v>0</v>
      </c>
      <c r="O119">
        <f>+SUMIFS('Other expenses'!$I:$I,'Other expenses'!$C:$C,"&gt;="&amp;'Squad-contributors'!$K119,'Other expenses'!$C:$C,"&lt;"&amp;'Squad-contributors'!$K120,'Other expenses'!$F:$F,'Squad-contributors'!$J119,'Other expenses'!$G:$G,'Squad-contributors'!O$90)</f>
        <v>0</v>
      </c>
      <c r="P119">
        <f>+SUMIFS('Other expenses'!$I:$I,'Other expenses'!$C:$C,"&gt;="&amp;'Squad-contributors'!$K119,'Other expenses'!$C:$C,"&lt;"&amp;'Squad-contributors'!$K120,'Other expenses'!$F:$F,'Squad-contributors'!$J119,'Other expenses'!$G:$G,'Squad-contributors'!P$90)</f>
        <v>0</v>
      </c>
      <c r="Q119">
        <f>+SUMIFS('Other expenses'!$I:$I,'Other expenses'!$C:$C,"&gt;="&amp;'Squad-contributors'!$K119,'Other expenses'!$C:$C,"&lt;"&amp;'Squad-contributors'!$K120,'Other expenses'!$F:$F,'Squad-contributors'!$J119,'Other expenses'!$G:$G,'Squad-contributors'!Q$90)</f>
        <v>0</v>
      </c>
      <c r="R119">
        <f>+SUMIFS('Other expenses'!$I:$I,'Other expenses'!$C:$C,"&gt;="&amp;'Squad-contributors'!$K119,'Other expenses'!$C:$C,"&lt;"&amp;'Squad-contributors'!$K120,'Other expenses'!$F:$F,'Squad-contributors'!$J119,'Other expenses'!$G:$G,'Squad-contributors'!R$90)</f>
        <v>0</v>
      </c>
      <c r="S119">
        <f>+SUMIFS('Other expenses'!$I:$I,'Other expenses'!$C:$C,"&gt;="&amp;'Squad-contributors'!$K119,'Other expenses'!$C:$C,"&lt;"&amp;'Squad-contributors'!$K120,'Other expenses'!$F:$F,'Squad-contributors'!$J119,'Other expenses'!$G:$G,'Squad-contributors'!S$90)</f>
        <v>0</v>
      </c>
      <c r="T119">
        <f>+SUMIFS('Other expenses'!$I:$I,'Other expenses'!$C:$C,"&gt;="&amp;'Squad-contributors'!$K119,'Other expenses'!$C:$C,"&lt;"&amp;'Squad-contributors'!$K120,'Other expenses'!$F:$F,'Squad-contributors'!$J119,'Other expenses'!$G:$G,'Squad-contributors'!T$90)</f>
        <v>0</v>
      </c>
      <c r="U119">
        <f>+SUMIFS('Other expenses'!$I:$I,'Other expenses'!$C:$C,"&gt;="&amp;'Squad-contributors'!$K119,'Other expenses'!$C:$C,"&lt;"&amp;'Squad-contributors'!$K120,'Other expenses'!$F:$F,'Squad-contributors'!$J119,'Other expenses'!$G:$G,'Squad-contributors'!U$90)</f>
        <v>0</v>
      </c>
      <c r="V119">
        <f>+SUMIFS('Other expenses'!$I:$I,'Other expenses'!$C:$C,"&gt;="&amp;'Squad-contributors'!$K119,'Other expenses'!$C:$C,"&lt;"&amp;'Squad-contributors'!$K120,'Other expenses'!$F:$F,'Squad-contributors'!$J119,'Other expenses'!$G:$G,'Squad-contributors'!V$90)</f>
        <v>0</v>
      </c>
      <c r="W119">
        <f>+SUMIFS('Other expenses'!$I:$I,'Other expenses'!$C:$C,"&gt;="&amp;'Squad-contributors'!$K119,'Other expenses'!$C:$C,"&lt;"&amp;'Squad-contributors'!$K120,'Other expenses'!$F:$F,'Squad-contributors'!$J119,'Other expenses'!$G:$G,'Squad-contributors'!W$90)</f>
        <v>0</v>
      </c>
      <c r="X119">
        <f>+SUMIFS('Other expenses'!$I:$I,'Other expenses'!$C:$C,"&gt;="&amp;'Squad-contributors'!$K119,'Other expenses'!$C:$C,"&lt;"&amp;'Squad-contributors'!$K120,'Other expenses'!$F:$F,'Squad-contributors'!$J119,'Other expenses'!$G:$G,'Squad-contributors'!X$90)</f>
        <v>0</v>
      </c>
      <c r="Y119" s="26">
        <f t="shared" si="35"/>
        <v>4720</v>
      </c>
    </row>
    <row r="120" spans="1:25" x14ac:dyDescent="0.2">
      <c r="A120" t="str">
        <f t="shared" si="36"/>
        <v>Treasury</v>
      </c>
      <c r="B120" s="1">
        <v>44501</v>
      </c>
      <c r="C120" s="4">
        <f>SUMIFS('Contributor Payouts'!O:O,'Contributor Payouts'!$D:$D,"&gt;="&amp;'Squad-contributors'!$B120,'Contributor Payouts'!$D:$D,"&lt;"&amp;'Squad-contributors'!$B121,'Contributor Payouts'!E:E,'Squad-contributors'!$B$110)</f>
        <v>0</v>
      </c>
      <c r="D120" s="4">
        <f>SUMIFS('Contributor Payouts'!P:P,'Contributor Payouts'!$D:$D,"&gt;="&amp;'Squad-contributors'!$B120,'Contributor Payouts'!$D:$D,"&lt;"&amp;'Squad-contributors'!$B121,'Contributor Payouts'!F:F,'Squad-contributors'!$B$110)</f>
        <v>4000</v>
      </c>
      <c r="E120" s="4">
        <f>SUMIFS('Contributor Payouts'!Q:Q,'Contributor Payouts'!$D:$D,"&gt;="&amp;'Squad-contributors'!$B120,'Contributor Payouts'!$D:$D,"&lt;"&amp;'Squad-contributors'!$B121,'Contributor Payouts'!G:G,'Squad-contributors'!$B$110)</f>
        <v>0</v>
      </c>
      <c r="F120" s="4">
        <f>SUMIFS('Contributor Payouts'!R:R,'Contributor Payouts'!$D:$D,"&gt;="&amp;'Squad-contributors'!$B120,'Contributor Payouts'!$D:$D,"&lt;"&amp;'Squad-contributors'!$B121,'Contributor Payouts'!H:H,'Squad-contributors'!$B$110)</f>
        <v>720</v>
      </c>
      <c r="G120" s="4">
        <f>SUMIFS('Contributor Payouts'!S:S,'Contributor Payouts'!$D:$D,"&gt;="&amp;'Squad-contributors'!$B120,'Contributor Payouts'!$D:$D,"&lt;"&amp;'Squad-contributors'!$B121,'Contributor Payouts'!I:I,'Squad-contributors'!$B$110)</f>
        <v>0</v>
      </c>
      <c r="H120" s="4">
        <f t="shared" si="37"/>
        <v>4720</v>
      </c>
      <c r="J120" t="str">
        <f t="shared" si="38"/>
        <v>Treasury</v>
      </c>
      <c r="K120" s="1">
        <v>44501</v>
      </c>
      <c r="L120" s="26">
        <f t="shared" si="34"/>
        <v>4720</v>
      </c>
      <c r="M120" s="26">
        <f t="shared" si="39"/>
        <v>4720</v>
      </c>
      <c r="N120">
        <f>+SUMIFS('Other expenses'!$I:$I,'Other expenses'!$C:$C,"&gt;="&amp;'Squad-contributors'!$K120,'Other expenses'!$C:$C,"&lt;"&amp;'Squad-contributors'!$K121,'Other expenses'!$F:$F,'Squad-contributors'!$J120,'Other expenses'!$G:$G,'Squad-contributors'!N$90)</f>
        <v>0</v>
      </c>
      <c r="O120">
        <f>+SUMIFS('Other expenses'!$I:$I,'Other expenses'!$C:$C,"&gt;="&amp;'Squad-contributors'!$K120,'Other expenses'!$C:$C,"&lt;"&amp;'Squad-contributors'!$K121,'Other expenses'!$F:$F,'Squad-contributors'!$J120,'Other expenses'!$G:$G,'Squad-contributors'!O$90)</f>
        <v>0</v>
      </c>
      <c r="P120">
        <f>+SUMIFS('Other expenses'!$I:$I,'Other expenses'!$C:$C,"&gt;="&amp;'Squad-contributors'!$K120,'Other expenses'!$C:$C,"&lt;"&amp;'Squad-contributors'!$K121,'Other expenses'!$F:$F,'Squad-contributors'!$J120,'Other expenses'!$G:$G,'Squad-contributors'!P$90)</f>
        <v>0</v>
      </c>
      <c r="Q120">
        <f>+SUMIFS('Other expenses'!$I:$I,'Other expenses'!$C:$C,"&gt;="&amp;'Squad-contributors'!$K120,'Other expenses'!$C:$C,"&lt;"&amp;'Squad-contributors'!$K121,'Other expenses'!$F:$F,'Squad-contributors'!$J120,'Other expenses'!$G:$G,'Squad-contributors'!Q$90)</f>
        <v>0</v>
      </c>
      <c r="R120">
        <f>+SUMIFS('Other expenses'!$I:$I,'Other expenses'!$C:$C,"&gt;="&amp;'Squad-contributors'!$K120,'Other expenses'!$C:$C,"&lt;"&amp;'Squad-contributors'!$K121,'Other expenses'!$F:$F,'Squad-contributors'!$J120,'Other expenses'!$G:$G,'Squad-contributors'!R$90)</f>
        <v>0</v>
      </c>
      <c r="S120">
        <f>+SUMIFS('Other expenses'!$I:$I,'Other expenses'!$C:$C,"&gt;="&amp;'Squad-contributors'!$K120,'Other expenses'!$C:$C,"&lt;"&amp;'Squad-contributors'!$K121,'Other expenses'!$F:$F,'Squad-contributors'!$J120,'Other expenses'!$G:$G,'Squad-contributors'!S$90)</f>
        <v>0</v>
      </c>
      <c r="T120">
        <f>+SUMIFS('Other expenses'!$I:$I,'Other expenses'!$C:$C,"&gt;="&amp;'Squad-contributors'!$K120,'Other expenses'!$C:$C,"&lt;"&amp;'Squad-contributors'!$K121,'Other expenses'!$F:$F,'Squad-contributors'!$J120,'Other expenses'!$G:$G,'Squad-contributors'!T$90)</f>
        <v>0</v>
      </c>
      <c r="U120">
        <f>+SUMIFS('Other expenses'!$I:$I,'Other expenses'!$C:$C,"&gt;="&amp;'Squad-contributors'!$K120,'Other expenses'!$C:$C,"&lt;"&amp;'Squad-contributors'!$K121,'Other expenses'!$F:$F,'Squad-contributors'!$J120,'Other expenses'!$G:$G,'Squad-contributors'!U$90)</f>
        <v>0</v>
      </c>
      <c r="V120">
        <f>+SUMIFS('Other expenses'!$I:$I,'Other expenses'!$C:$C,"&gt;="&amp;'Squad-contributors'!$K120,'Other expenses'!$C:$C,"&lt;"&amp;'Squad-contributors'!$K121,'Other expenses'!$F:$F,'Squad-contributors'!$J120,'Other expenses'!$G:$G,'Squad-contributors'!V$90)</f>
        <v>0</v>
      </c>
      <c r="W120">
        <f>+SUMIFS('Other expenses'!$I:$I,'Other expenses'!$C:$C,"&gt;="&amp;'Squad-contributors'!$K120,'Other expenses'!$C:$C,"&lt;"&amp;'Squad-contributors'!$K121,'Other expenses'!$F:$F,'Squad-contributors'!$J120,'Other expenses'!$G:$G,'Squad-contributors'!W$90)</f>
        <v>0</v>
      </c>
      <c r="X120">
        <f>+SUMIFS('Other expenses'!$I:$I,'Other expenses'!$C:$C,"&gt;="&amp;'Squad-contributors'!$K120,'Other expenses'!$C:$C,"&lt;"&amp;'Squad-contributors'!$K121,'Other expenses'!$F:$F,'Squad-contributors'!$J120,'Other expenses'!$G:$G,'Squad-contributors'!X$90)</f>
        <v>0</v>
      </c>
      <c r="Y120" s="26">
        <f t="shared" si="35"/>
        <v>4720</v>
      </c>
    </row>
    <row r="121" spans="1:25" x14ac:dyDescent="0.2">
      <c r="A121" t="str">
        <f t="shared" si="36"/>
        <v>Treasury</v>
      </c>
      <c r="B121" s="1">
        <v>44531</v>
      </c>
      <c r="C121" s="4">
        <f>SUMIFS('Contributor Payouts'!O:O,'Contributor Payouts'!$D:$D,"&gt;="&amp;'Squad-contributors'!$B121,'Contributor Payouts'!$D:$D,"&lt;"&amp;'Squad-contributors'!$B122,'Contributor Payouts'!E:E,'Squad-contributors'!$B$110)</f>
        <v>0</v>
      </c>
      <c r="D121" s="4">
        <f>SUMIFS('Contributor Payouts'!P:P,'Contributor Payouts'!$D:$D,"&gt;="&amp;'Squad-contributors'!$B121,'Contributor Payouts'!$D:$D,"&lt;"&amp;'Squad-contributors'!$B122,'Contributor Payouts'!F:F,'Squad-contributors'!$B$110)</f>
        <v>4000</v>
      </c>
      <c r="E121" s="4">
        <f>SUMIFS('Contributor Payouts'!Q:Q,'Contributor Payouts'!$D:$D,"&gt;="&amp;'Squad-contributors'!$B121,'Contributor Payouts'!$D:$D,"&lt;"&amp;'Squad-contributors'!$B122,'Contributor Payouts'!G:G,'Squad-contributors'!$B$110)</f>
        <v>0</v>
      </c>
      <c r="F121" s="4">
        <f>SUMIFS('Contributor Payouts'!R:R,'Contributor Payouts'!$D:$D,"&gt;="&amp;'Squad-contributors'!$B121,'Contributor Payouts'!$D:$D,"&lt;"&amp;'Squad-contributors'!$B122,'Contributor Payouts'!H:H,'Squad-contributors'!$B$110)</f>
        <v>0</v>
      </c>
      <c r="G121" s="4">
        <f>SUMIFS('Contributor Payouts'!S:S,'Contributor Payouts'!$D:$D,"&gt;="&amp;'Squad-contributors'!$B121,'Contributor Payouts'!$D:$D,"&lt;"&amp;'Squad-contributors'!$B122,'Contributor Payouts'!I:I,'Squad-contributors'!$B$110)</f>
        <v>0</v>
      </c>
      <c r="H121" s="4">
        <f t="shared" si="37"/>
        <v>4000</v>
      </c>
      <c r="J121" t="str">
        <f t="shared" si="38"/>
        <v>Treasury</v>
      </c>
      <c r="K121" s="1">
        <v>44531</v>
      </c>
      <c r="L121" s="26">
        <f t="shared" si="34"/>
        <v>4000</v>
      </c>
      <c r="M121" s="26">
        <f t="shared" si="39"/>
        <v>4000</v>
      </c>
      <c r="N121">
        <f>+SUMIFS('Other expenses'!$I:$I,'Other expenses'!$C:$C,"&gt;="&amp;'Squad-contributors'!$K121,'Other expenses'!$C:$C,"&lt;"&amp;'Squad-contributors'!$K122,'Other expenses'!$F:$F,'Squad-contributors'!$J121,'Other expenses'!$G:$G,'Squad-contributors'!N$90)</f>
        <v>0</v>
      </c>
      <c r="O121">
        <f>+SUMIFS('Other expenses'!$I:$I,'Other expenses'!$C:$C,"&gt;="&amp;'Squad-contributors'!$K121,'Other expenses'!$C:$C,"&lt;"&amp;'Squad-contributors'!$K122,'Other expenses'!$F:$F,'Squad-contributors'!$J121,'Other expenses'!$G:$G,'Squad-contributors'!O$90)</f>
        <v>0</v>
      </c>
      <c r="P121">
        <f>+SUMIFS('Other expenses'!$I:$I,'Other expenses'!$C:$C,"&gt;="&amp;'Squad-contributors'!$K121,'Other expenses'!$C:$C,"&lt;"&amp;'Squad-contributors'!$K122,'Other expenses'!$F:$F,'Squad-contributors'!$J121,'Other expenses'!$G:$G,'Squad-contributors'!P$90)</f>
        <v>0</v>
      </c>
      <c r="Q121">
        <f>+SUMIFS('Other expenses'!$I:$I,'Other expenses'!$C:$C,"&gt;="&amp;'Squad-contributors'!$K121,'Other expenses'!$C:$C,"&lt;"&amp;'Squad-contributors'!$K122,'Other expenses'!$F:$F,'Squad-contributors'!$J121,'Other expenses'!$G:$G,'Squad-contributors'!Q$90)</f>
        <v>0</v>
      </c>
      <c r="R121">
        <f>+SUMIFS('Other expenses'!$I:$I,'Other expenses'!$C:$C,"&gt;="&amp;'Squad-contributors'!$K121,'Other expenses'!$C:$C,"&lt;"&amp;'Squad-contributors'!$K122,'Other expenses'!$F:$F,'Squad-contributors'!$J121,'Other expenses'!$G:$G,'Squad-contributors'!R$90)</f>
        <v>0</v>
      </c>
      <c r="S121">
        <f>+SUMIFS('Other expenses'!$I:$I,'Other expenses'!$C:$C,"&gt;="&amp;'Squad-contributors'!$K121,'Other expenses'!$C:$C,"&lt;"&amp;'Squad-contributors'!$K122,'Other expenses'!$F:$F,'Squad-contributors'!$J121,'Other expenses'!$G:$G,'Squad-contributors'!S$90)</f>
        <v>0</v>
      </c>
      <c r="T121">
        <f>+SUMIFS('Other expenses'!$I:$I,'Other expenses'!$C:$C,"&gt;="&amp;'Squad-contributors'!$K121,'Other expenses'!$C:$C,"&lt;"&amp;'Squad-contributors'!$K122,'Other expenses'!$F:$F,'Squad-contributors'!$J121,'Other expenses'!$G:$G,'Squad-contributors'!T$90)</f>
        <v>0</v>
      </c>
      <c r="U121">
        <f>+SUMIFS('Other expenses'!$I:$I,'Other expenses'!$C:$C,"&gt;="&amp;'Squad-contributors'!$K121,'Other expenses'!$C:$C,"&lt;"&amp;'Squad-contributors'!$K122,'Other expenses'!$F:$F,'Squad-contributors'!$J121,'Other expenses'!$G:$G,'Squad-contributors'!U$90)</f>
        <v>0</v>
      </c>
      <c r="V121">
        <f>+SUMIFS('Other expenses'!$I:$I,'Other expenses'!$C:$C,"&gt;="&amp;'Squad-contributors'!$K121,'Other expenses'!$C:$C,"&lt;"&amp;'Squad-contributors'!$K122,'Other expenses'!$F:$F,'Squad-contributors'!$J121,'Other expenses'!$G:$G,'Squad-contributors'!V$90)</f>
        <v>0</v>
      </c>
      <c r="W121">
        <f>+SUMIFS('Other expenses'!$I:$I,'Other expenses'!$C:$C,"&gt;="&amp;'Squad-contributors'!$K121,'Other expenses'!$C:$C,"&lt;"&amp;'Squad-contributors'!$K122,'Other expenses'!$F:$F,'Squad-contributors'!$J121,'Other expenses'!$G:$G,'Squad-contributors'!W$90)</f>
        <v>0</v>
      </c>
      <c r="X121">
        <f>+SUMIFS('Other expenses'!$I:$I,'Other expenses'!$C:$C,"&gt;="&amp;'Squad-contributors'!$K121,'Other expenses'!$C:$C,"&lt;"&amp;'Squad-contributors'!$K122,'Other expenses'!$F:$F,'Squad-contributors'!$J121,'Other expenses'!$G:$G,'Squad-contributors'!X$90)</f>
        <v>0</v>
      </c>
      <c r="Y121" s="26">
        <f t="shared" si="35"/>
        <v>4000</v>
      </c>
    </row>
    <row r="122" spans="1:25" x14ac:dyDescent="0.2">
      <c r="A122" t="str">
        <f t="shared" si="36"/>
        <v>Treasury</v>
      </c>
      <c r="B122" s="1">
        <v>44562</v>
      </c>
      <c r="C122" s="4">
        <f>SUMIFS('Contributor Payouts'!O:O,'Contributor Payouts'!$D:$D,"&gt;="&amp;'Squad-contributors'!$B122,'Contributor Payouts'!$D:$D,"&lt;"&amp;'Squad-contributors'!$B123,'Contributor Payouts'!E:E,'Squad-contributors'!$B$110)</f>
        <v>0</v>
      </c>
      <c r="D122" s="4">
        <f>SUMIFS('Contributor Payouts'!P:P,'Contributor Payouts'!$D:$D,"&gt;="&amp;'Squad-contributors'!$B122,'Contributor Payouts'!$D:$D,"&lt;"&amp;'Squad-contributors'!$B123,'Contributor Payouts'!F:F,'Squad-contributors'!$B$110)</f>
        <v>4290</v>
      </c>
      <c r="E122" s="4">
        <f>SUMIFS('Contributor Payouts'!Q:Q,'Contributor Payouts'!$D:$D,"&gt;="&amp;'Squad-contributors'!$B122,'Contributor Payouts'!$D:$D,"&lt;"&amp;'Squad-contributors'!$B123,'Contributor Payouts'!G:G,'Squad-contributors'!$B$110)</f>
        <v>0</v>
      </c>
      <c r="F122" s="4">
        <f>SUMIFS('Contributor Payouts'!R:R,'Contributor Payouts'!$D:$D,"&gt;="&amp;'Squad-contributors'!$B122,'Contributor Payouts'!$D:$D,"&lt;"&amp;'Squad-contributors'!$B123,'Contributor Payouts'!H:H,'Squad-contributors'!$B$110)</f>
        <v>0</v>
      </c>
      <c r="G122" s="4">
        <f>SUMIFS('Contributor Payouts'!S:S,'Contributor Payouts'!$D:$D,"&gt;="&amp;'Squad-contributors'!$B122,'Contributor Payouts'!$D:$D,"&lt;"&amp;'Squad-contributors'!$B123,'Contributor Payouts'!I:I,'Squad-contributors'!$B$110)</f>
        <v>0</v>
      </c>
      <c r="H122" s="4">
        <f t="shared" si="37"/>
        <v>4290</v>
      </c>
      <c r="J122" t="str">
        <f t="shared" si="38"/>
        <v>Treasury</v>
      </c>
      <c r="K122" s="1">
        <v>44562</v>
      </c>
      <c r="L122" s="26">
        <f t="shared" si="34"/>
        <v>4290</v>
      </c>
      <c r="M122" s="26">
        <f t="shared" si="39"/>
        <v>4290</v>
      </c>
      <c r="N122">
        <f>+SUMIFS('Other expenses'!$I:$I,'Other expenses'!$C:$C,"&gt;="&amp;'Squad-contributors'!$K122,'Other expenses'!$C:$C,"&lt;"&amp;'Squad-contributors'!$K123,'Other expenses'!$F:$F,'Squad-contributors'!$J122,'Other expenses'!$G:$G,'Squad-contributors'!N$90)</f>
        <v>0</v>
      </c>
      <c r="O122">
        <f>+SUMIFS('Other expenses'!$I:$I,'Other expenses'!$C:$C,"&gt;="&amp;'Squad-contributors'!$K122,'Other expenses'!$C:$C,"&lt;"&amp;'Squad-contributors'!$K123,'Other expenses'!$F:$F,'Squad-contributors'!$J122,'Other expenses'!$G:$G,'Squad-contributors'!O$90)</f>
        <v>0</v>
      </c>
      <c r="P122">
        <f>+SUMIFS('Other expenses'!$I:$I,'Other expenses'!$C:$C,"&gt;="&amp;'Squad-contributors'!$K122,'Other expenses'!$C:$C,"&lt;"&amp;'Squad-contributors'!$K123,'Other expenses'!$F:$F,'Squad-contributors'!$J122,'Other expenses'!$G:$G,'Squad-contributors'!P$90)</f>
        <v>0</v>
      </c>
      <c r="Q122">
        <f>+SUMIFS('Other expenses'!$I:$I,'Other expenses'!$C:$C,"&gt;="&amp;'Squad-contributors'!$K122,'Other expenses'!$C:$C,"&lt;"&amp;'Squad-contributors'!$K123,'Other expenses'!$F:$F,'Squad-contributors'!$J122,'Other expenses'!$G:$G,'Squad-contributors'!Q$90)</f>
        <v>0</v>
      </c>
      <c r="R122">
        <f>+SUMIFS('Other expenses'!$I:$I,'Other expenses'!$C:$C,"&gt;="&amp;'Squad-contributors'!$K122,'Other expenses'!$C:$C,"&lt;"&amp;'Squad-contributors'!$K123,'Other expenses'!$F:$F,'Squad-contributors'!$J122,'Other expenses'!$G:$G,'Squad-contributors'!R$90)</f>
        <v>0</v>
      </c>
      <c r="S122">
        <f>+SUMIFS('Other expenses'!$I:$I,'Other expenses'!$C:$C,"&gt;="&amp;'Squad-contributors'!$K122,'Other expenses'!$C:$C,"&lt;"&amp;'Squad-contributors'!$K123,'Other expenses'!$F:$F,'Squad-contributors'!$J122,'Other expenses'!$G:$G,'Squad-contributors'!S$90)</f>
        <v>0</v>
      </c>
      <c r="T122">
        <f>+SUMIFS('Other expenses'!$I:$I,'Other expenses'!$C:$C,"&gt;="&amp;'Squad-contributors'!$K122,'Other expenses'!$C:$C,"&lt;"&amp;'Squad-contributors'!$K123,'Other expenses'!$F:$F,'Squad-contributors'!$J122,'Other expenses'!$G:$G,'Squad-contributors'!T$90)</f>
        <v>0</v>
      </c>
      <c r="U122">
        <f>+SUMIFS('Other expenses'!$I:$I,'Other expenses'!$C:$C,"&gt;="&amp;'Squad-contributors'!$K122,'Other expenses'!$C:$C,"&lt;"&amp;'Squad-contributors'!$K123,'Other expenses'!$F:$F,'Squad-contributors'!$J122,'Other expenses'!$G:$G,'Squad-contributors'!U$90)</f>
        <v>0</v>
      </c>
      <c r="V122">
        <f>+SUMIFS('Other expenses'!$I:$I,'Other expenses'!$C:$C,"&gt;="&amp;'Squad-contributors'!$K122,'Other expenses'!$C:$C,"&lt;"&amp;'Squad-contributors'!$K123,'Other expenses'!$F:$F,'Squad-contributors'!$J122,'Other expenses'!$G:$G,'Squad-contributors'!V$90)</f>
        <v>0</v>
      </c>
      <c r="W122">
        <f>+SUMIFS('Other expenses'!$I:$I,'Other expenses'!$C:$C,"&gt;="&amp;'Squad-contributors'!$K122,'Other expenses'!$C:$C,"&lt;"&amp;'Squad-contributors'!$K123,'Other expenses'!$F:$F,'Squad-contributors'!$J122,'Other expenses'!$G:$G,'Squad-contributors'!W$90)</f>
        <v>0</v>
      </c>
      <c r="X122">
        <f>+SUMIFS('Other expenses'!$I:$I,'Other expenses'!$C:$C,"&gt;="&amp;'Squad-contributors'!$K122,'Other expenses'!$C:$C,"&lt;"&amp;'Squad-contributors'!$K123,'Other expenses'!$F:$F,'Squad-contributors'!$J122,'Other expenses'!$G:$G,'Squad-contributors'!X$90)</f>
        <v>0</v>
      </c>
      <c r="Y122" s="26">
        <f t="shared" si="35"/>
        <v>4290</v>
      </c>
    </row>
    <row r="123" spans="1:25" x14ac:dyDescent="0.2">
      <c r="A123" t="str">
        <f t="shared" si="36"/>
        <v>Treasury</v>
      </c>
      <c r="B123" s="1">
        <v>44593</v>
      </c>
      <c r="C123" s="4">
        <f>SUMIFS('Contributor Payouts'!O:O,'Contributor Payouts'!$D:$D,"&gt;="&amp;'Squad-contributors'!$B123,'Contributor Payouts'!$D:$D,"&lt;"&amp;'Squad-contributors'!$B124,'Contributor Payouts'!E:E,'Squad-contributors'!$B$110)</f>
        <v>0</v>
      </c>
      <c r="D123" s="4">
        <f>SUMIFS('Contributor Payouts'!P:P,'Contributor Payouts'!$D:$D,"&gt;="&amp;'Squad-contributors'!$B123,'Contributor Payouts'!$D:$D,"&lt;"&amp;'Squad-contributors'!$B124,'Contributor Payouts'!F:F,'Squad-contributors'!$B$110)</f>
        <v>4500</v>
      </c>
      <c r="E123" s="4">
        <f>SUMIFS('Contributor Payouts'!Q:Q,'Contributor Payouts'!$D:$D,"&gt;="&amp;'Squad-contributors'!$B123,'Contributor Payouts'!$D:$D,"&lt;"&amp;'Squad-contributors'!$B124,'Contributor Payouts'!G:G,'Squad-contributors'!$B$110)</f>
        <v>0</v>
      </c>
      <c r="F123" s="4">
        <f>SUMIFS('Contributor Payouts'!R:R,'Contributor Payouts'!$D:$D,"&gt;="&amp;'Squad-contributors'!$B123,'Contributor Payouts'!$D:$D,"&lt;"&amp;'Squad-contributors'!$B124,'Contributor Payouts'!H:H,'Squad-contributors'!$B$110)</f>
        <v>0</v>
      </c>
      <c r="G123" s="4">
        <f>SUMIFS('Contributor Payouts'!S:S,'Contributor Payouts'!$D:$D,"&gt;="&amp;'Squad-contributors'!$B123,'Contributor Payouts'!$D:$D,"&lt;"&amp;'Squad-contributors'!$B124,'Contributor Payouts'!I:I,'Squad-contributors'!$B$110)</f>
        <v>0</v>
      </c>
      <c r="H123" s="4">
        <f t="shared" si="37"/>
        <v>4500</v>
      </c>
      <c r="J123" t="str">
        <f t="shared" si="38"/>
        <v>Treasury</v>
      </c>
      <c r="K123" s="1">
        <v>44593</v>
      </c>
      <c r="L123" s="26">
        <f t="shared" si="34"/>
        <v>9314</v>
      </c>
      <c r="M123" s="26">
        <f t="shared" si="39"/>
        <v>4500</v>
      </c>
      <c r="N123">
        <f>+SUMIFS('Other expenses'!$I:$I,'Other expenses'!$C:$C,"&gt;="&amp;'Squad-contributors'!$K123,'Other expenses'!$C:$C,"&lt;"&amp;'Squad-contributors'!$K124,'Other expenses'!$F:$F,'Squad-contributors'!$J123,'Other expenses'!$G:$G,'Squad-contributors'!N$90)</f>
        <v>0</v>
      </c>
      <c r="O123">
        <f>+SUMIFS('Other expenses'!$I:$I,'Other expenses'!$C:$C,"&gt;="&amp;'Squad-contributors'!$K123,'Other expenses'!$C:$C,"&lt;"&amp;'Squad-contributors'!$K124,'Other expenses'!$F:$F,'Squad-contributors'!$J123,'Other expenses'!$G:$G,'Squad-contributors'!O$90)</f>
        <v>0</v>
      </c>
      <c r="P123">
        <f>+SUMIFS('Other expenses'!$I:$I,'Other expenses'!$C:$C,"&gt;="&amp;'Squad-contributors'!$K123,'Other expenses'!$C:$C,"&lt;"&amp;'Squad-contributors'!$K124,'Other expenses'!$F:$F,'Squad-contributors'!$J123,'Other expenses'!$G:$G,'Squad-contributors'!P$90)</f>
        <v>0</v>
      </c>
      <c r="Q123">
        <f>+SUMIFS('Other expenses'!$I:$I,'Other expenses'!$C:$C,"&gt;="&amp;'Squad-contributors'!$K123,'Other expenses'!$C:$C,"&lt;"&amp;'Squad-contributors'!$K124,'Other expenses'!$F:$F,'Squad-contributors'!$J123,'Other expenses'!$G:$G,'Squad-contributors'!Q$90)</f>
        <v>0</v>
      </c>
      <c r="R123">
        <f>+SUMIFS('Other expenses'!$I:$I,'Other expenses'!$C:$C,"&gt;="&amp;'Squad-contributors'!$K123,'Other expenses'!$C:$C,"&lt;"&amp;'Squad-contributors'!$K124,'Other expenses'!$F:$F,'Squad-contributors'!$J123,'Other expenses'!$G:$G,'Squad-contributors'!R$90)</f>
        <v>4814</v>
      </c>
      <c r="S123">
        <f>+SUMIFS('Other expenses'!$I:$I,'Other expenses'!$C:$C,"&gt;="&amp;'Squad-contributors'!$K123,'Other expenses'!$C:$C,"&lt;"&amp;'Squad-contributors'!$K124,'Other expenses'!$F:$F,'Squad-contributors'!$J123,'Other expenses'!$G:$G,'Squad-contributors'!S$90)</f>
        <v>0</v>
      </c>
      <c r="T123">
        <f>+SUMIFS('Other expenses'!$I:$I,'Other expenses'!$C:$C,"&gt;="&amp;'Squad-contributors'!$K123,'Other expenses'!$C:$C,"&lt;"&amp;'Squad-contributors'!$K124,'Other expenses'!$F:$F,'Squad-contributors'!$J123,'Other expenses'!$G:$G,'Squad-contributors'!T$90)</f>
        <v>0</v>
      </c>
      <c r="U123">
        <f>+SUMIFS('Other expenses'!$I:$I,'Other expenses'!$C:$C,"&gt;="&amp;'Squad-contributors'!$K123,'Other expenses'!$C:$C,"&lt;"&amp;'Squad-contributors'!$K124,'Other expenses'!$F:$F,'Squad-contributors'!$J123,'Other expenses'!$G:$G,'Squad-contributors'!U$90)</f>
        <v>0</v>
      </c>
      <c r="V123">
        <f>+SUMIFS('Other expenses'!$I:$I,'Other expenses'!$C:$C,"&gt;="&amp;'Squad-contributors'!$K123,'Other expenses'!$C:$C,"&lt;"&amp;'Squad-contributors'!$K124,'Other expenses'!$F:$F,'Squad-contributors'!$J123,'Other expenses'!$G:$G,'Squad-contributors'!V$90)</f>
        <v>0</v>
      </c>
      <c r="W123">
        <f>+SUMIFS('Other expenses'!$I:$I,'Other expenses'!$C:$C,"&gt;="&amp;'Squad-contributors'!$K123,'Other expenses'!$C:$C,"&lt;"&amp;'Squad-contributors'!$K124,'Other expenses'!$F:$F,'Squad-contributors'!$J123,'Other expenses'!$G:$G,'Squad-contributors'!W$90)</f>
        <v>0</v>
      </c>
      <c r="X123">
        <f>+SUMIFS('Other expenses'!$I:$I,'Other expenses'!$C:$C,"&gt;="&amp;'Squad-contributors'!$K123,'Other expenses'!$C:$C,"&lt;"&amp;'Squad-contributors'!$K124,'Other expenses'!$F:$F,'Squad-contributors'!$J123,'Other expenses'!$G:$G,'Squad-contributors'!X$90)</f>
        <v>0</v>
      </c>
      <c r="Y123" s="26">
        <f t="shared" si="35"/>
        <v>9314</v>
      </c>
    </row>
    <row r="124" spans="1:25" x14ac:dyDescent="0.2">
      <c r="A124" t="str">
        <f t="shared" si="36"/>
        <v>Treasury</v>
      </c>
      <c r="B124" s="1">
        <v>44621</v>
      </c>
      <c r="C124" s="4">
        <f>SUMIFS('Contributor Payouts'!O:O,'Contributor Payouts'!$D:$D,"&gt;="&amp;'Squad-contributors'!$B124,'Contributor Payouts'!$D:$D,"&lt;"&amp;'Squad-contributors'!$B125,'Contributor Payouts'!E:E,'Squad-contributors'!$B$110)</f>
        <v>0</v>
      </c>
      <c r="D124" s="4">
        <f>SUMIFS('Contributor Payouts'!P:P,'Contributor Payouts'!$D:$D,"&gt;="&amp;'Squad-contributors'!$B124,'Contributor Payouts'!$D:$D,"&lt;"&amp;'Squad-contributors'!$B125,'Contributor Payouts'!F:F,'Squad-contributors'!$B$110)</f>
        <v>4500</v>
      </c>
      <c r="E124" s="4">
        <f>SUMIFS('Contributor Payouts'!Q:Q,'Contributor Payouts'!$D:$D,"&gt;="&amp;'Squad-contributors'!$B124,'Contributor Payouts'!$D:$D,"&lt;"&amp;'Squad-contributors'!$B125,'Contributor Payouts'!G:G,'Squad-contributors'!$B$110)</f>
        <v>0</v>
      </c>
      <c r="F124" s="4">
        <f>SUMIFS('Contributor Payouts'!R:R,'Contributor Payouts'!$D:$D,"&gt;="&amp;'Squad-contributors'!$B124,'Contributor Payouts'!$D:$D,"&lt;"&amp;'Squad-contributors'!$B125,'Contributor Payouts'!H:H,'Squad-contributors'!$B$110)</f>
        <v>0</v>
      </c>
      <c r="G124" s="4">
        <f>SUMIFS('Contributor Payouts'!S:S,'Contributor Payouts'!$D:$D,"&gt;="&amp;'Squad-contributors'!$B124,'Contributor Payouts'!$D:$D,"&lt;"&amp;'Squad-contributors'!$B125,'Contributor Payouts'!I:I,'Squad-contributors'!$B$110)</f>
        <v>0</v>
      </c>
      <c r="H124" s="4">
        <f t="shared" si="37"/>
        <v>4500</v>
      </c>
      <c r="J124" t="str">
        <f t="shared" si="38"/>
        <v>Treasury</v>
      </c>
      <c r="K124" s="1">
        <v>44621</v>
      </c>
      <c r="L124" s="26">
        <f t="shared" si="34"/>
        <v>4500</v>
      </c>
      <c r="M124" s="26">
        <f t="shared" si="39"/>
        <v>4500</v>
      </c>
      <c r="N124">
        <f>+SUMIFS('Other expenses'!$I:$I,'Other expenses'!$C:$C,"&gt;="&amp;'Squad-contributors'!$K124,'Other expenses'!$C:$C,"&lt;"&amp;'Squad-contributors'!$K125,'Other expenses'!$F:$F,'Squad-contributors'!$J124,'Other expenses'!$G:$G,'Squad-contributors'!N$90)</f>
        <v>0</v>
      </c>
      <c r="O124">
        <f>+SUMIFS('Other expenses'!$I:$I,'Other expenses'!$C:$C,"&gt;="&amp;'Squad-contributors'!$K124,'Other expenses'!$C:$C,"&lt;"&amp;'Squad-contributors'!$K125,'Other expenses'!$F:$F,'Squad-contributors'!$J124,'Other expenses'!$G:$G,'Squad-contributors'!O$90)</f>
        <v>0</v>
      </c>
      <c r="P124">
        <f>+SUMIFS('Other expenses'!$I:$I,'Other expenses'!$C:$C,"&gt;="&amp;'Squad-contributors'!$K124,'Other expenses'!$C:$C,"&lt;"&amp;'Squad-contributors'!$K125,'Other expenses'!$F:$F,'Squad-contributors'!$J124,'Other expenses'!$G:$G,'Squad-contributors'!P$90)</f>
        <v>0</v>
      </c>
      <c r="Q124">
        <f>+SUMIFS('Other expenses'!$I:$I,'Other expenses'!$C:$C,"&gt;="&amp;'Squad-contributors'!$K124,'Other expenses'!$C:$C,"&lt;"&amp;'Squad-contributors'!$K125,'Other expenses'!$F:$F,'Squad-contributors'!$J124,'Other expenses'!$G:$G,'Squad-contributors'!Q$90)</f>
        <v>0</v>
      </c>
      <c r="R124">
        <f>+SUMIFS('Other expenses'!$I:$I,'Other expenses'!$C:$C,"&gt;="&amp;'Squad-contributors'!$K124,'Other expenses'!$C:$C,"&lt;"&amp;'Squad-contributors'!$K125,'Other expenses'!$F:$F,'Squad-contributors'!$J124,'Other expenses'!$G:$G,'Squad-contributors'!R$90)</f>
        <v>0</v>
      </c>
      <c r="S124">
        <f>+SUMIFS('Other expenses'!$I:$I,'Other expenses'!$C:$C,"&gt;="&amp;'Squad-contributors'!$K124,'Other expenses'!$C:$C,"&lt;"&amp;'Squad-contributors'!$K125,'Other expenses'!$F:$F,'Squad-contributors'!$J124,'Other expenses'!$G:$G,'Squad-contributors'!S$90)</f>
        <v>0</v>
      </c>
      <c r="T124">
        <f>+SUMIFS('Other expenses'!$I:$I,'Other expenses'!$C:$C,"&gt;="&amp;'Squad-contributors'!$K124,'Other expenses'!$C:$C,"&lt;"&amp;'Squad-contributors'!$K125,'Other expenses'!$F:$F,'Squad-contributors'!$J124,'Other expenses'!$G:$G,'Squad-contributors'!T$90)</f>
        <v>0</v>
      </c>
      <c r="U124">
        <f>+SUMIFS('Other expenses'!$I:$I,'Other expenses'!$C:$C,"&gt;="&amp;'Squad-contributors'!$K124,'Other expenses'!$C:$C,"&lt;"&amp;'Squad-contributors'!$K125,'Other expenses'!$F:$F,'Squad-contributors'!$J124,'Other expenses'!$G:$G,'Squad-contributors'!U$90)</f>
        <v>0</v>
      </c>
      <c r="V124">
        <f>+SUMIFS('Other expenses'!$I:$I,'Other expenses'!$C:$C,"&gt;="&amp;'Squad-contributors'!$K124,'Other expenses'!$C:$C,"&lt;"&amp;'Squad-contributors'!$K125,'Other expenses'!$F:$F,'Squad-contributors'!$J124,'Other expenses'!$G:$G,'Squad-contributors'!V$90)</f>
        <v>0</v>
      </c>
      <c r="W124">
        <f>+SUMIFS('Other expenses'!$I:$I,'Other expenses'!$C:$C,"&gt;="&amp;'Squad-contributors'!$K124,'Other expenses'!$C:$C,"&lt;"&amp;'Squad-contributors'!$K125,'Other expenses'!$F:$F,'Squad-contributors'!$J124,'Other expenses'!$G:$G,'Squad-contributors'!W$90)</f>
        <v>0</v>
      </c>
      <c r="X124">
        <f>+SUMIFS('Other expenses'!$I:$I,'Other expenses'!$C:$C,"&gt;="&amp;'Squad-contributors'!$K124,'Other expenses'!$C:$C,"&lt;"&amp;'Squad-contributors'!$K125,'Other expenses'!$F:$F,'Squad-contributors'!$J124,'Other expenses'!$G:$G,'Squad-contributors'!X$90)</f>
        <v>0</v>
      </c>
      <c r="Y124" s="26">
        <f t="shared" si="35"/>
        <v>4500</v>
      </c>
    </row>
    <row r="125" spans="1:25" x14ac:dyDescent="0.2">
      <c r="A125" t="str">
        <f t="shared" si="36"/>
        <v>Treasury</v>
      </c>
      <c r="B125" s="1">
        <v>44652</v>
      </c>
      <c r="C125" s="4">
        <f>SUMIFS('Contributor Payouts'!O:O,'Contributor Payouts'!$D:$D,"&gt;="&amp;'Squad-contributors'!$B125,'Contributor Payouts'!$D:$D,"&lt;"&amp;'Squad-contributors'!$B126,'Contributor Payouts'!E:E,'Squad-contributors'!$B$110)</f>
        <v>0</v>
      </c>
      <c r="D125" s="4">
        <f>SUMIFS('Contributor Payouts'!P:P,'Contributor Payouts'!$D:$D,"&gt;="&amp;'Squad-contributors'!$B125,'Contributor Payouts'!$D:$D,"&lt;"&amp;'Squad-contributors'!$B126,'Contributor Payouts'!F:F,'Squad-contributors'!$B$110)</f>
        <v>4500</v>
      </c>
      <c r="E125" s="4">
        <f>SUMIFS('Contributor Payouts'!Q:Q,'Contributor Payouts'!$D:$D,"&gt;="&amp;'Squad-contributors'!$B125,'Contributor Payouts'!$D:$D,"&lt;"&amp;'Squad-contributors'!$B126,'Contributor Payouts'!G:G,'Squad-contributors'!$B$110)</f>
        <v>0</v>
      </c>
      <c r="F125" s="4">
        <f>SUMIFS('Contributor Payouts'!R:R,'Contributor Payouts'!$D:$D,"&gt;="&amp;'Squad-contributors'!$B125,'Contributor Payouts'!$D:$D,"&lt;"&amp;'Squad-contributors'!$B126,'Contributor Payouts'!H:H,'Squad-contributors'!$B$110)</f>
        <v>0</v>
      </c>
      <c r="G125" s="4">
        <f>SUMIFS('Contributor Payouts'!S:S,'Contributor Payouts'!$D:$D,"&gt;="&amp;'Squad-contributors'!$B125,'Contributor Payouts'!$D:$D,"&lt;"&amp;'Squad-contributors'!$B126,'Contributor Payouts'!I:I,'Squad-contributors'!$B$110)</f>
        <v>0</v>
      </c>
      <c r="H125" s="4">
        <f t="shared" si="37"/>
        <v>4500</v>
      </c>
      <c r="J125" t="str">
        <f t="shared" si="38"/>
        <v>Treasury</v>
      </c>
      <c r="K125" s="1">
        <v>44652</v>
      </c>
      <c r="L125" s="26">
        <f t="shared" si="34"/>
        <v>8426.0300000000007</v>
      </c>
      <c r="M125" s="26">
        <f t="shared" si="39"/>
        <v>4500</v>
      </c>
      <c r="N125">
        <f>+SUMIFS('Other expenses'!$I:$I,'Other expenses'!$C:$C,"&gt;="&amp;'Squad-contributors'!$K125,'Other expenses'!$C:$C,"&lt;"&amp;'Squad-contributors'!$K126,'Other expenses'!$F:$F,'Squad-contributors'!$J125,'Other expenses'!$G:$G,'Squad-contributors'!N$90)</f>
        <v>0</v>
      </c>
      <c r="O125">
        <f>+SUMIFS('Other expenses'!$I:$I,'Other expenses'!$C:$C,"&gt;="&amp;'Squad-contributors'!$K125,'Other expenses'!$C:$C,"&lt;"&amp;'Squad-contributors'!$K126,'Other expenses'!$F:$F,'Squad-contributors'!$J125,'Other expenses'!$G:$G,'Squad-contributors'!O$90)</f>
        <v>0</v>
      </c>
      <c r="P125">
        <f>+SUMIFS('Other expenses'!$I:$I,'Other expenses'!$C:$C,"&gt;="&amp;'Squad-contributors'!$K125,'Other expenses'!$C:$C,"&lt;"&amp;'Squad-contributors'!$K126,'Other expenses'!$F:$F,'Squad-contributors'!$J125,'Other expenses'!$G:$G,'Squad-contributors'!P$90)</f>
        <v>0</v>
      </c>
      <c r="Q125">
        <f>+SUMIFS('Other expenses'!$I:$I,'Other expenses'!$C:$C,"&gt;="&amp;'Squad-contributors'!$K125,'Other expenses'!$C:$C,"&lt;"&amp;'Squad-contributors'!$K126,'Other expenses'!$F:$F,'Squad-contributors'!$J125,'Other expenses'!$G:$G,'Squad-contributors'!Q$90)</f>
        <v>0</v>
      </c>
      <c r="R125">
        <f>+SUMIFS('Other expenses'!$I:$I,'Other expenses'!$C:$C,"&gt;="&amp;'Squad-contributors'!$K125,'Other expenses'!$C:$C,"&lt;"&amp;'Squad-contributors'!$K126,'Other expenses'!$F:$F,'Squad-contributors'!$J125,'Other expenses'!$G:$G,'Squad-contributors'!R$90)</f>
        <v>3926.03</v>
      </c>
      <c r="S125">
        <f>+SUMIFS('Other expenses'!$I:$I,'Other expenses'!$C:$C,"&gt;="&amp;'Squad-contributors'!$K125,'Other expenses'!$C:$C,"&lt;"&amp;'Squad-contributors'!$K126,'Other expenses'!$F:$F,'Squad-contributors'!$J125,'Other expenses'!$G:$G,'Squad-contributors'!S$90)</f>
        <v>0</v>
      </c>
      <c r="T125">
        <f>+SUMIFS('Other expenses'!$I:$I,'Other expenses'!$C:$C,"&gt;="&amp;'Squad-contributors'!$K125,'Other expenses'!$C:$C,"&lt;"&amp;'Squad-contributors'!$K126,'Other expenses'!$F:$F,'Squad-contributors'!$J125,'Other expenses'!$G:$G,'Squad-contributors'!T$90)</f>
        <v>0</v>
      </c>
      <c r="U125">
        <f>+SUMIFS('Other expenses'!$I:$I,'Other expenses'!$C:$C,"&gt;="&amp;'Squad-contributors'!$K125,'Other expenses'!$C:$C,"&lt;"&amp;'Squad-contributors'!$K126,'Other expenses'!$F:$F,'Squad-contributors'!$J125,'Other expenses'!$G:$G,'Squad-contributors'!U$90)</f>
        <v>0</v>
      </c>
      <c r="V125">
        <f>+SUMIFS('Other expenses'!$I:$I,'Other expenses'!$C:$C,"&gt;="&amp;'Squad-contributors'!$K125,'Other expenses'!$C:$C,"&lt;"&amp;'Squad-contributors'!$K126,'Other expenses'!$F:$F,'Squad-contributors'!$J125,'Other expenses'!$G:$G,'Squad-contributors'!V$90)</f>
        <v>0</v>
      </c>
      <c r="W125">
        <f>+SUMIFS('Other expenses'!$I:$I,'Other expenses'!$C:$C,"&gt;="&amp;'Squad-contributors'!$K125,'Other expenses'!$C:$C,"&lt;"&amp;'Squad-contributors'!$K126,'Other expenses'!$F:$F,'Squad-contributors'!$J125,'Other expenses'!$G:$G,'Squad-contributors'!W$90)</f>
        <v>0</v>
      </c>
      <c r="X125">
        <f>+SUMIFS('Other expenses'!$I:$I,'Other expenses'!$C:$C,"&gt;="&amp;'Squad-contributors'!$K125,'Other expenses'!$C:$C,"&lt;"&amp;'Squad-contributors'!$K126,'Other expenses'!$F:$F,'Squad-contributors'!$J125,'Other expenses'!$G:$G,'Squad-contributors'!X$90)</f>
        <v>0</v>
      </c>
      <c r="Y125" s="26">
        <f t="shared" si="35"/>
        <v>8426.0300000000007</v>
      </c>
    </row>
    <row r="126" spans="1:25" x14ac:dyDescent="0.2">
      <c r="A126" t="str">
        <f t="shared" si="36"/>
        <v>Treasury</v>
      </c>
      <c r="B126" s="1">
        <v>44682</v>
      </c>
      <c r="C126" s="4">
        <f>SUMIFS('Contributor Payouts'!O:O,'Contributor Payouts'!$D:$D,"&gt;="&amp;'Squad-contributors'!$B126,'Contributor Payouts'!$D:$D,"&lt;"&amp;'Squad-contributors'!$B127,'Contributor Payouts'!E:E,'Squad-contributors'!$B$110)</f>
        <v>0</v>
      </c>
      <c r="D126" s="4">
        <f>SUMIFS('Contributor Payouts'!P:P,'Contributor Payouts'!$D:$D,"&gt;="&amp;'Squad-contributors'!$B126,'Contributor Payouts'!$D:$D,"&lt;"&amp;'Squad-contributors'!$B127,'Contributor Payouts'!F:F,'Squad-contributors'!$B$110)</f>
        <v>4500</v>
      </c>
      <c r="E126" s="4">
        <f>SUMIFS('Contributor Payouts'!Q:Q,'Contributor Payouts'!$D:$D,"&gt;="&amp;'Squad-contributors'!$B126,'Contributor Payouts'!$D:$D,"&lt;"&amp;'Squad-contributors'!$B127,'Contributor Payouts'!G:G,'Squad-contributors'!$B$110)</f>
        <v>0</v>
      </c>
      <c r="F126" s="4">
        <f>SUMIFS('Contributor Payouts'!R:R,'Contributor Payouts'!$D:$D,"&gt;="&amp;'Squad-contributors'!$B126,'Contributor Payouts'!$D:$D,"&lt;"&amp;'Squad-contributors'!$B127,'Contributor Payouts'!H:H,'Squad-contributors'!$B$110)</f>
        <v>0</v>
      </c>
      <c r="G126" s="4">
        <f>SUMIFS('Contributor Payouts'!S:S,'Contributor Payouts'!$D:$D,"&gt;="&amp;'Squad-contributors'!$B126,'Contributor Payouts'!$D:$D,"&lt;"&amp;'Squad-contributors'!$B127,'Contributor Payouts'!I:I,'Squad-contributors'!$B$110)</f>
        <v>0</v>
      </c>
      <c r="H126" s="4">
        <f t="shared" si="37"/>
        <v>4500</v>
      </c>
      <c r="J126" t="str">
        <f t="shared" si="38"/>
        <v>Treasury</v>
      </c>
      <c r="K126" s="1">
        <v>44682</v>
      </c>
      <c r="L126" s="26">
        <f t="shared" si="34"/>
        <v>4500</v>
      </c>
      <c r="M126" s="26">
        <f t="shared" si="39"/>
        <v>4500</v>
      </c>
      <c r="N126">
        <f>+SUMIFS('Other expenses'!$I:$I,'Other expenses'!$C:$C,"&gt;="&amp;'Squad-contributors'!$K126,'Other expenses'!$C:$C,"&lt;"&amp;'Squad-contributors'!$K127,'Other expenses'!$F:$F,'Squad-contributors'!$J126,'Other expenses'!$G:$G,'Squad-contributors'!N$90)</f>
        <v>0</v>
      </c>
      <c r="O126">
        <f>+SUMIFS('Other expenses'!$I:$I,'Other expenses'!$C:$C,"&gt;="&amp;'Squad-contributors'!$K126,'Other expenses'!$C:$C,"&lt;"&amp;'Squad-contributors'!$K127,'Other expenses'!$F:$F,'Squad-contributors'!$J126,'Other expenses'!$G:$G,'Squad-contributors'!O$90)</f>
        <v>0</v>
      </c>
      <c r="P126">
        <f>+SUMIFS('Other expenses'!$I:$I,'Other expenses'!$C:$C,"&gt;="&amp;'Squad-contributors'!$K126,'Other expenses'!$C:$C,"&lt;"&amp;'Squad-contributors'!$K127,'Other expenses'!$F:$F,'Squad-contributors'!$J126,'Other expenses'!$G:$G,'Squad-contributors'!P$90)</f>
        <v>0</v>
      </c>
      <c r="Q126">
        <f>+SUMIFS('Other expenses'!$I:$I,'Other expenses'!$C:$C,"&gt;="&amp;'Squad-contributors'!$K126,'Other expenses'!$C:$C,"&lt;"&amp;'Squad-contributors'!$K127,'Other expenses'!$F:$F,'Squad-contributors'!$J126,'Other expenses'!$G:$G,'Squad-contributors'!Q$90)</f>
        <v>0</v>
      </c>
      <c r="R126">
        <f>+SUMIFS('Other expenses'!$I:$I,'Other expenses'!$C:$C,"&gt;="&amp;'Squad-contributors'!$K126,'Other expenses'!$C:$C,"&lt;"&amp;'Squad-contributors'!$K127,'Other expenses'!$F:$F,'Squad-contributors'!$J126,'Other expenses'!$G:$G,'Squad-contributors'!R$90)</f>
        <v>0</v>
      </c>
      <c r="S126">
        <f>+SUMIFS('Other expenses'!$I:$I,'Other expenses'!$C:$C,"&gt;="&amp;'Squad-contributors'!$K126,'Other expenses'!$C:$C,"&lt;"&amp;'Squad-contributors'!$K127,'Other expenses'!$F:$F,'Squad-contributors'!$J126,'Other expenses'!$G:$G,'Squad-contributors'!S$90)</f>
        <v>0</v>
      </c>
      <c r="T126">
        <f>+SUMIFS('Other expenses'!$I:$I,'Other expenses'!$C:$C,"&gt;="&amp;'Squad-contributors'!$K126,'Other expenses'!$C:$C,"&lt;"&amp;'Squad-contributors'!$K127,'Other expenses'!$F:$F,'Squad-contributors'!$J126,'Other expenses'!$G:$G,'Squad-contributors'!T$90)</f>
        <v>0</v>
      </c>
      <c r="U126">
        <f>+SUMIFS('Other expenses'!$I:$I,'Other expenses'!$C:$C,"&gt;="&amp;'Squad-contributors'!$K126,'Other expenses'!$C:$C,"&lt;"&amp;'Squad-contributors'!$K127,'Other expenses'!$F:$F,'Squad-contributors'!$J126,'Other expenses'!$G:$G,'Squad-contributors'!U$90)</f>
        <v>0</v>
      </c>
      <c r="V126">
        <f>+SUMIFS('Other expenses'!$I:$I,'Other expenses'!$C:$C,"&gt;="&amp;'Squad-contributors'!$K126,'Other expenses'!$C:$C,"&lt;"&amp;'Squad-contributors'!$K127,'Other expenses'!$F:$F,'Squad-contributors'!$J126,'Other expenses'!$G:$G,'Squad-contributors'!V$90)</f>
        <v>0</v>
      </c>
      <c r="W126">
        <f>+SUMIFS('Other expenses'!$I:$I,'Other expenses'!$C:$C,"&gt;="&amp;'Squad-contributors'!$K126,'Other expenses'!$C:$C,"&lt;"&amp;'Squad-contributors'!$K127,'Other expenses'!$F:$F,'Squad-contributors'!$J126,'Other expenses'!$G:$G,'Squad-contributors'!W$90)</f>
        <v>0</v>
      </c>
      <c r="X126">
        <f>+SUMIFS('Other expenses'!$I:$I,'Other expenses'!$C:$C,"&gt;="&amp;'Squad-contributors'!$K126,'Other expenses'!$C:$C,"&lt;"&amp;'Squad-contributors'!$K127,'Other expenses'!$F:$F,'Squad-contributors'!$J126,'Other expenses'!$G:$G,'Squad-contributors'!X$90)</f>
        <v>0</v>
      </c>
      <c r="Y126" s="26">
        <f t="shared" si="35"/>
        <v>4500</v>
      </c>
    </row>
    <row r="127" spans="1:25" x14ac:dyDescent="0.2">
      <c r="A127" t="str">
        <f t="shared" si="36"/>
        <v>Treasury</v>
      </c>
      <c r="B127" s="1">
        <v>44713</v>
      </c>
      <c r="J127" t="str">
        <f t="shared" si="38"/>
        <v>Treasury</v>
      </c>
      <c r="K127" s="1">
        <v>44713</v>
      </c>
      <c r="L127" s="26">
        <f t="shared" si="34"/>
        <v>0</v>
      </c>
      <c r="M127" s="26">
        <f t="shared" si="39"/>
        <v>0</v>
      </c>
    </row>
    <row r="130" spans="1:25" x14ac:dyDescent="0.2">
      <c r="A130" t="s">
        <v>1345</v>
      </c>
      <c r="B130" t="s">
        <v>1252</v>
      </c>
      <c r="C130" s="2" t="s">
        <v>4</v>
      </c>
      <c r="D130" s="2" t="s">
        <v>5</v>
      </c>
      <c r="E130" s="2" t="s">
        <v>6</v>
      </c>
      <c r="F130" s="2" t="s">
        <v>7</v>
      </c>
      <c r="G130" s="2" t="s">
        <v>8</v>
      </c>
      <c r="H130" s="2" t="s">
        <v>1435</v>
      </c>
      <c r="J130" t="s">
        <v>1345</v>
      </c>
      <c r="K130" t="str">
        <f>+B130</f>
        <v>ContributorX</v>
      </c>
      <c r="L130" t="s">
        <v>1473</v>
      </c>
      <c r="M130" t="s">
        <v>1456</v>
      </c>
      <c r="N130" s="30" t="s">
        <v>883</v>
      </c>
      <c r="O130" s="30" t="s">
        <v>1414</v>
      </c>
      <c r="P130" s="30" t="s">
        <v>901</v>
      </c>
      <c r="Q130" s="30" t="s">
        <v>1035</v>
      </c>
      <c r="R130" s="30" t="s">
        <v>1003</v>
      </c>
      <c r="S130" s="30" t="s">
        <v>896</v>
      </c>
      <c r="T130" s="30" t="s">
        <v>968</v>
      </c>
      <c r="U130" s="30" t="s">
        <v>932</v>
      </c>
      <c r="V130" s="30" t="s">
        <v>1067</v>
      </c>
      <c r="W130" s="30" t="s">
        <v>874</v>
      </c>
      <c r="X130" s="30" t="s">
        <v>1044</v>
      </c>
    </row>
    <row r="131" spans="1:25" x14ac:dyDescent="0.2">
      <c r="A131" t="str">
        <f>+B$130</f>
        <v>ContributorX</v>
      </c>
      <c r="B131" s="1">
        <v>44228</v>
      </c>
      <c r="C131" s="4">
        <f>SUMIFS('Contributor Payouts'!O:O,'Contributor Payouts'!$D:$D,"&gt;="&amp;'Squad-contributors'!$B131,'Contributor Payouts'!$D:$D,"&lt;"&amp;'Squad-contributors'!$B132,'Contributor Payouts'!E:E,'Squad-contributors'!$B$130)</f>
        <v>0</v>
      </c>
      <c r="D131" s="4">
        <f>SUMIFS('Contributor Payouts'!P:P,'Contributor Payouts'!$D:$D,"&gt;="&amp;'Squad-contributors'!$B131,'Contributor Payouts'!$D:$D,"&lt;"&amp;'Squad-contributors'!$B132,'Contributor Payouts'!F:F,'Squad-contributors'!$B$130)</f>
        <v>1400</v>
      </c>
      <c r="E131" s="4">
        <f>SUMIFS('Contributor Payouts'!Q:Q,'Contributor Payouts'!$D:$D,"&gt;="&amp;'Squad-contributors'!$B131,'Contributor Payouts'!$D:$D,"&lt;"&amp;'Squad-contributors'!$B132,'Contributor Payouts'!G:G,'Squad-contributors'!$B$130)</f>
        <v>1440</v>
      </c>
      <c r="F131" s="4">
        <f>SUMIFS('Contributor Payouts'!R:R,'Contributor Payouts'!$D:$D,"&gt;="&amp;'Squad-contributors'!$B131,'Contributor Payouts'!$D:$D,"&lt;"&amp;'Squad-contributors'!$B132,'Contributor Payouts'!H:H,'Squad-contributors'!$B$130)</f>
        <v>0</v>
      </c>
      <c r="G131" s="4">
        <f>SUMIFS('Contributor Payouts'!S:S,'Contributor Payouts'!$D:$D,"&gt;="&amp;'Squad-contributors'!$B131,'Contributor Payouts'!$D:$D,"&lt;"&amp;'Squad-contributors'!$B132,'Contributor Payouts'!I:I,'Squad-contributors'!$B$130)</f>
        <v>0</v>
      </c>
      <c r="H131" s="4">
        <f>SUM(C131:G131)</f>
        <v>2840</v>
      </c>
      <c r="J131" t="str">
        <f>+A131</f>
        <v>ContributorX</v>
      </c>
      <c r="K131" s="1">
        <v>44228</v>
      </c>
      <c r="L131" s="26">
        <f t="shared" ref="L131:L147" si="40">+SUM(M131:X131)</f>
        <v>2840</v>
      </c>
      <c r="M131" s="26">
        <f>+H131</f>
        <v>2840</v>
      </c>
      <c r="N131">
        <f>+SUMIFS('Other expenses'!$I:$I,'Other expenses'!$C:$C,"&gt;="&amp;'Squad-contributors'!$K131,'Other expenses'!$C:$C,"&lt;"&amp;'Squad-contributors'!$K132,'Other expenses'!$F:$F,'Squad-contributors'!$J131,'Other expenses'!$G:$G,'Squad-contributors'!N$90)</f>
        <v>0</v>
      </c>
      <c r="O131">
        <f>+SUMIFS('Other expenses'!$I:$I,'Other expenses'!$C:$C,"&gt;="&amp;'Squad-contributors'!$K131,'Other expenses'!$C:$C,"&lt;"&amp;'Squad-contributors'!$K132,'Other expenses'!$F:$F,'Squad-contributors'!$J131,'Other expenses'!$G:$G,'Squad-contributors'!O$90)</f>
        <v>0</v>
      </c>
      <c r="P131">
        <f>+SUMIFS('Other expenses'!$I:$I,'Other expenses'!$C:$C,"&gt;="&amp;'Squad-contributors'!$K131,'Other expenses'!$C:$C,"&lt;"&amp;'Squad-contributors'!$K132,'Other expenses'!$F:$F,'Squad-contributors'!$J131,'Other expenses'!$G:$G,'Squad-contributors'!P$90)</f>
        <v>0</v>
      </c>
      <c r="Q131">
        <f>+SUMIFS('Other expenses'!$I:$I,'Other expenses'!$C:$C,"&gt;="&amp;'Squad-contributors'!$K131,'Other expenses'!$C:$C,"&lt;"&amp;'Squad-contributors'!$K132,'Other expenses'!$F:$F,'Squad-contributors'!$J131,'Other expenses'!$G:$G,'Squad-contributors'!Q$90)</f>
        <v>0</v>
      </c>
      <c r="R131">
        <f>+SUMIFS('Other expenses'!$I:$I,'Other expenses'!$C:$C,"&gt;="&amp;'Squad-contributors'!$K131,'Other expenses'!$C:$C,"&lt;"&amp;'Squad-contributors'!$K132,'Other expenses'!$F:$F,'Squad-contributors'!$J131,'Other expenses'!$G:$G,'Squad-contributors'!R$90)</f>
        <v>0</v>
      </c>
      <c r="S131">
        <f>+SUMIFS('Other expenses'!$I:$I,'Other expenses'!$C:$C,"&gt;="&amp;'Squad-contributors'!$K131,'Other expenses'!$C:$C,"&lt;"&amp;'Squad-contributors'!$K132,'Other expenses'!$F:$F,'Squad-contributors'!$J131,'Other expenses'!$G:$G,'Squad-contributors'!S$90)</f>
        <v>0</v>
      </c>
      <c r="T131">
        <f>+SUMIFS('Other expenses'!$I:$I,'Other expenses'!$C:$C,"&gt;="&amp;'Squad-contributors'!$K131,'Other expenses'!$C:$C,"&lt;"&amp;'Squad-contributors'!$K132,'Other expenses'!$F:$F,'Squad-contributors'!$J131,'Other expenses'!$G:$G,'Squad-contributors'!T$90)</f>
        <v>0</v>
      </c>
      <c r="U131">
        <f>+SUMIFS('Other expenses'!$I:$I,'Other expenses'!$C:$C,"&gt;="&amp;'Squad-contributors'!$K131,'Other expenses'!$C:$C,"&lt;"&amp;'Squad-contributors'!$K132,'Other expenses'!$F:$F,'Squad-contributors'!$J131,'Other expenses'!$G:$G,'Squad-contributors'!U$90)</f>
        <v>0</v>
      </c>
      <c r="V131">
        <f>+SUMIFS('Other expenses'!$I:$I,'Other expenses'!$C:$C,"&gt;="&amp;'Squad-contributors'!$K131,'Other expenses'!$C:$C,"&lt;"&amp;'Squad-contributors'!$K132,'Other expenses'!$F:$F,'Squad-contributors'!$J131,'Other expenses'!$G:$G,'Squad-contributors'!V$90)</f>
        <v>0</v>
      </c>
      <c r="W131">
        <f>+SUMIFS('Other expenses'!$I:$I,'Other expenses'!$C:$C,"&gt;="&amp;'Squad-contributors'!$K131,'Other expenses'!$C:$C,"&lt;"&amp;'Squad-contributors'!$K132,'Other expenses'!$F:$F,'Squad-contributors'!$J131,'Other expenses'!$G:$G,'Squad-contributors'!W$90)</f>
        <v>0</v>
      </c>
      <c r="X131">
        <f>+SUMIFS('Other expenses'!$I:$I,'Other expenses'!$C:$C,"&gt;="&amp;'Squad-contributors'!$K131,'Other expenses'!$C:$C,"&lt;"&amp;'Squad-contributors'!$K132,'Other expenses'!$F:$F,'Squad-contributors'!$J131,'Other expenses'!$G:$G,'Squad-contributors'!X$90)</f>
        <v>0</v>
      </c>
      <c r="Y131" s="26">
        <f t="shared" ref="Y131:Y146" si="41">SUM(M131:X131)</f>
        <v>2840</v>
      </c>
    </row>
    <row r="132" spans="1:25" x14ac:dyDescent="0.2">
      <c r="A132" t="str">
        <f t="shared" ref="A132:A147" si="42">+B$130</f>
        <v>ContributorX</v>
      </c>
      <c r="B132" s="1">
        <v>44256</v>
      </c>
      <c r="C132" s="4">
        <f>SUMIFS('Contributor Payouts'!O:O,'Contributor Payouts'!$D:$D,"&gt;="&amp;'Squad-contributors'!$B132,'Contributor Payouts'!$D:$D,"&lt;"&amp;'Squad-contributors'!$B133,'Contributor Payouts'!E:E,'Squad-contributors'!$B$130)</f>
        <v>1575</v>
      </c>
      <c r="D132" s="4">
        <f>SUMIFS('Contributor Payouts'!P:P,'Contributor Payouts'!$D:$D,"&gt;="&amp;'Squad-contributors'!$B132,'Contributor Payouts'!$D:$D,"&lt;"&amp;'Squad-contributors'!$B133,'Contributor Payouts'!F:F,'Squad-contributors'!$B$130)</f>
        <v>1400</v>
      </c>
      <c r="E132" s="4">
        <f>SUMIFS('Contributor Payouts'!Q:Q,'Contributor Payouts'!$D:$D,"&gt;="&amp;'Squad-contributors'!$B132,'Contributor Payouts'!$D:$D,"&lt;"&amp;'Squad-contributors'!$B133,'Contributor Payouts'!G:G,'Squad-contributors'!$B$130)</f>
        <v>1440</v>
      </c>
      <c r="F132" s="4">
        <f>SUMIFS('Contributor Payouts'!R:R,'Contributor Payouts'!$D:$D,"&gt;="&amp;'Squad-contributors'!$B132,'Contributor Payouts'!$D:$D,"&lt;"&amp;'Squad-contributors'!$B133,'Contributor Payouts'!H:H,'Squad-contributors'!$B$130)</f>
        <v>0</v>
      </c>
      <c r="G132" s="4">
        <f>SUMIFS('Contributor Payouts'!S:S,'Contributor Payouts'!$D:$D,"&gt;="&amp;'Squad-contributors'!$B132,'Contributor Payouts'!$D:$D,"&lt;"&amp;'Squad-contributors'!$B133,'Contributor Payouts'!I:I,'Squad-contributors'!$B$130)</f>
        <v>0</v>
      </c>
      <c r="H132" s="4">
        <f t="shared" ref="H132:H146" si="43">SUM(C132:G132)</f>
        <v>4415</v>
      </c>
      <c r="J132" t="str">
        <f t="shared" ref="J132:J147" si="44">+A132</f>
        <v>ContributorX</v>
      </c>
      <c r="K132" s="1">
        <v>44256</v>
      </c>
      <c r="L132" s="26">
        <f t="shared" si="40"/>
        <v>4415</v>
      </c>
      <c r="M132" s="26">
        <f t="shared" ref="M132:M147" si="45">+H132</f>
        <v>4415</v>
      </c>
      <c r="N132">
        <f>+SUMIFS('Other expenses'!$I:$I,'Other expenses'!$C:$C,"&gt;="&amp;'Squad-contributors'!$K132,'Other expenses'!$C:$C,"&lt;"&amp;'Squad-contributors'!$K133,'Other expenses'!$F:$F,'Squad-contributors'!$J132,'Other expenses'!$G:$G,'Squad-contributors'!N$90)</f>
        <v>0</v>
      </c>
      <c r="O132">
        <f>+SUMIFS('Other expenses'!$I:$I,'Other expenses'!$C:$C,"&gt;="&amp;'Squad-contributors'!$K132,'Other expenses'!$C:$C,"&lt;"&amp;'Squad-contributors'!$K133,'Other expenses'!$F:$F,'Squad-contributors'!$J132,'Other expenses'!$G:$G,'Squad-contributors'!O$90)</f>
        <v>0</v>
      </c>
      <c r="P132">
        <f>+SUMIFS('Other expenses'!$I:$I,'Other expenses'!$C:$C,"&gt;="&amp;'Squad-contributors'!$K132,'Other expenses'!$C:$C,"&lt;"&amp;'Squad-contributors'!$K133,'Other expenses'!$F:$F,'Squad-contributors'!$J132,'Other expenses'!$G:$G,'Squad-contributors'!P$90)</f>
        <v>0</v>
      </c>
      <c r="Q132">
        <f>+SUMIFS('Other expenses'!$I:$I,'Other expenses'!$C:$C,"&gt;="&amp;'Squad-contributors'!$K132,'Other expenses'!$C:$C,"&lt;"&amp;'Squad-contributors'!$K133,'Other expenses'!$F:$F,'Squad-contributors'!$J132,'Other expenses'!$G:$G,'Squad-contributors'!Q$90)</f>
        <v>0</v>
      </c>
      <c r="R132">
        <f>+SUMIFS('Other expenses'!$I:$I,'Other expenses'!$C:$C,"&gt;="&amp;'Squad-contributors'!$K132,'Other expenses'!$C:$C,"&lt;"&amp;'Squad-contributors'!$K133,'Other expenses'!$F:$F,'Squad-contributors'!$J132,'Other expenses'!$G:$G,'Squad-contributors'!R$90)</f>
        <v>0</v>
      </c>
      <c r="S132">
        <f>+SUMIFS('Other expenses'!$I:$I,'Other expenses'!$C:$C,"&gt;="&amp;'Squad-contributors'!$K132,'Other expenses'!$C:$C,"&lt;"&amp;'Squad-contributors'!$K133,'Other expenses'!$F:$F,'Squad-contributors'!$J132,'Other expenses'!$G:$G,'Squad-contributors'!S$90)</f>
        <v>0</v>
      </c>
      <c r="T132">
        <f>+SUMIFS('Other expenses'!$I:$I,'Other expenses'!$C:$C,"&gt;="&amp;'Squad-contributors'!$K132,'Other expenses'!$C:$C,"&lt;"&amp;'Squad-contributors'!$K133,'Other expenses'!$F:$F,'Squad-contributors'!$J132,'Other expenses'!$G:$G,'Squad-contributors'!T$90)</f>
        <v>0</v>
      </c>
      <c r="U132">
        <f>+SUMIFS('Other expenses'!$I:$I,'Other expenses'!$C:$C,"&gt;="&amp;'Squad-contributors'!$K132,'Other expenses'!$C:$C,"&lt;"&amp;'Squad-contributors'!$K133,'Other expenses'!$F:$F,'Squad-contributors'!$J132,'Other expenses'!$G:$G,'Squad-contributors'!U$90)</f>
        <v>0</v>
      </c>
      <c r="V132">
        <f>+SUMIFS('Other expenses'!$I:$I,'Other expenses'!$C:$C,"&gt;="&amp;'Squad-contributors'!$K132,'Other expenses'!$C:$C,"&lt;"&amp;'Squad-contributors'!$K133,'Other expenses'!$F:$F,'Squad-contributors'!$J132,'Other expenses'!$G:$G,'Squad-contributors'!V$90)</f>
        <v>0</v>
      </c>
      <c r="W132">
        <f>+SUMIFS('Other expenses'!$I:$I,'Other expenses'!$C:$C,"&gt;="&amp;'Squad-contributors'!$K132,'Other expenses'!$C:$C,"&lt;"&amp;'Squad-contributors'!$K133,'Other expenses'!$F:$F,'Squad-contributors'!$J132,'Other expenses'!$G:$G,'Squad-contributors'!W$90)</f>
        <v>0</v>
      </c>
      <c r="X132">
        <f>+SUMIFS('Other expenses'!$I:$I,'Other expenses'!$C:$C,"&gt;="&amp;'Squad-contributors'!$K132,'Other expenses'!$C:$C,"&lt;"&amp;'Squad-contributors'!$K133,'Other expenses'!$F:$F,'Squad-contributors'!$J132,'Other expenses'!$G:$G,'Squad-contributors'!X$90)</f>
        <v>0</v>
      </c>
      <c r="Y132" s="26">
        <f t="shared" si="41"/>
        <v>4415</v>
      </c>
    </row>
    <row r="133" spans="1:25" x14ac:dyDescent="0.2">
      <c r="A133" t="str">
        <f t="shared" si="42"/>
        <v>ContributorX</v>
      </c>
      <c r="B133" s="1">
        <v>44287</v>
      </c>
      <c r="C133" s="4">
        <f>SUMIFS('Contributor Payouts'!O:O,'Contributor Payouts'!$D:$D,"&gt;="&amp;'Squad-contributors'!$B133,'Contributor Payouts'!$D:$D,"&lt;"&amp;'Squad-contributors'!$B134,'Contributor Payouts'!E:E,'Squad-contributors'!$B$130)</f>
        <v>5490</v>
      </c>
      <c r="D133" s="4">
        <f>SUMIFS('Contributor Payouts'!P:P,'Contributor Payouts'!$D:$D,"&gt;="&amp;'Squad-contributors'!$B133,'Contributor Payouts'!$D:$D,"&lt;"&amp;'Squad-contributors'!$B134,'Contributor Payouts'!F:F,'Squad-contributors'!$B$130)</f>
        <v>1400</v>
      </c>
      <c r="E133" s="4">
        <f>SUMIFS('Contributor Payouts'!Q:Q,'Contributor Payouts'!$D:$D,"&gt;="&amp;'Squad-contributors'!$B133,'Contributor Payouts'!$D:$D,"&lt;"&amp;'Squad-contributors'!$B134,'Contributor Payouts'!G:G,'Squad-contributors'!$B$130)</f>
        <v>1440</v>
      </c>
      <c r="F133" s="4">
        <f>SUMIFS('Contributor Payouts'!R:R,'Contributor Payouts'!$D:$D,"&gt;="&amp;'Squad-contributors'!$B133,'Contributor Payouts'!$D:$D,"&lt;"&amp;'Squad-contributors'!$B134,'Contributor Payouts'!H:H,'Squad-contributors'!$B$130)</f>
        <v>2000</v>
      </c>
      <c r="G133" s="4">
        <f>SUMIFS('Contributor Payouts'!S:S,'Contributor Payouts'!$D:$D,"&gt;="&amp;'Squad-contributors'!$B133,'Contributor Payouts'!$D:$D,"&lt;"&amp;'Squad-contributors'!$B134,'Contributor Payouts'!I:I,'Squad-contributors'!$B$130)</f>
        <v>0</v>
      </c>
      <c r="H133" s="4">
        <f t="shared" si="43"/>
        <v>10330</v>
      </c>
      <c r="J133" t="str">
        <f t="shared" si="44"/>
        <v>ContributorX</v>
      </c>
      <c r="K133" s="1">
        <v>44287</v>
      </c>
      <c r="L133" s="26">
        <f t="shared" si="40"/>
        <v>20330</v>
      </c>
      <c r="M133" s="26">
        <f t="shared" si="45"/>
        <v>10330</v>
      </c>
      <c r="N133">
        <f>+SUMIFS('Other expenses'!$I:$I,'Other expenses'!$C:$C,"&gt;="&amp;'Squad-contributors'!$K133,'Other expenses'!$C:$C,"&lt;"&amp;'Squad-contributors'!$K134,'Other expenses'!$F:$F,'Squad-contributors'!$J133,'Other expenses'!$G:$G,'Squad-contributors'!N$90)</f>
        <v>0</v>
      </c>
      <c r="O133">
        <f>+SUMIFS('Other expenses'!$I:$I,'Other expenses'!$C:$C,"&gt;="&amp;'Squad-contributors'!$K133,'Other expenses'!$C:$C,"&lt;"&amp;'Squad-contributors'!$K134,'Other expenses'!$F:$F,'Squad-contributors'!$J133,'Other expenses'!$G:$G,'Squad-contributors'!O$90)</f>
        <v>0</v>
      </c>
      <c r="P133">
        <f>+SUMIFS('Other expenses'!$I:$I,'Other expenses'!$C:$C,"&gt;="&amp;'Squad-contributors'!$K133,'Other expenses'!$C:$C,"&lt;"&amp;'Squad-contributors'!$K134,'Other expenses'!$F:$F,'Squad-contributors'!$J133,'Other expenses'!$G:$G,'Squad-contributors'!P$90)</f>
        <v>0</v>
      </c>
      <c r="Q133">
        <f>+SUMIFS('Other expenses'!$I:$I,'Other expenses'!$C:$C,"&gt;="&amp;'Squad-contributors'!$K133,'Other expenses'!$C:$C,"&lt;"&amp;'Squad-contributors'!$K134,'Other expenses'!$F:$F,'Squad-contributors'!$J133,'Other expenses'!$G:$G,'Squad-contributors'!Q$90)</f>
        <v>0</v>
      </c>
      <c r="R133">
        <f>+SUMIFS('Other expenses'!$I:$I,'Other expenses'!$C:$C,"&gt;="&amp;'Squad-contributors'!$K133,'Other expenses'!$C:$C,"&lt;"&amp;'Squad-contributors'!$K134,'Other expenses'!$F:$F,'Squad-contributors'!$J133,'Other expenses'!$G:$G,'Squad-contributors'!R$90)</f>
        <v>0</v>
      </c>
      <c r="S133">
        <f>+SUMIFS('Other expenses'!$I:$I,'Other expenses'!$C:$C,"&gt;="&amp;'Squad-contributors'!$K133,'Other expenses'!$C:$C,"&lt;"&amp;'Squad-contributors'!$K134,'Other expenses'!$F:$F,'Squad-contributors'!$J133,'Other expenses'!$G:$G,'Squad-contributors'!S$90)</f>
        <v>0</v>
      </c>
      <c r="T133">
        <f>+SUMIFS('Other expenses'!$I:$I,'Other expenses'!$C:$C,"&gt;="&amp;'Squad-contributors'!$K133,'Other expenses'!$C:$C,"&lt;"&amp;'Squad-contributors'!$K134,'Other expenses'!$F:$F,'Squad-contributors'!$J133,'Other expenses'!$G:$G,'Squad-contributors'!T$90)</f>
        <v>0</v>
      </c>
      <c r="U133">
        <f>+SUMIFS('Other expenses'!$I:$I,'Other expenses'!$C:$C,"&gt;="&amp;'Squad-contributors'!$K133,'Other expenses'!$C:$C,"&lt;"&amp;'Squad-contributors'!$K134,'Other expenses'!$F:$F,'Squad-contributors'!$J133,'Other expenses'!$G:$G,'Squad-contributors'!U$90)</f>
        <v>0</v>
      </c>
      <c r="V133">
        <f>+SUMIFS('Other expenses'!$I:$I,'Other expenses'!$C:$C,"&gt;="&amp;'Squad-contributors'!$K133,'Other expenses'!$C:$C,"&lt;"&amp;'Squad-contributors'!$K134,'Other expenses'!$F:$F,'Squad-contributors'!$J133,'Other expenses'!$G:$G,'Squad-contributors'!V$90)</f>
        <v>0</v>
      </c>
      <c r="W133">
        <f>+SUMIFS('Other expenses'!$I:$I,'Other expenses'!$C:$C,"&gt;="&amp;'Squad-contributors'!$K133,'Other expenses'!$C:$C,"&lt;"&amp;'Squad-contributors'!$K134,'Other expenses'!$F:$F,'Squad-contributors'!$J133,'Other expenses'!$G:$G,'Squad-contributors'!W$90)</f>
        <v>10000</v>
      </c>
      <c r="X133">
        <f>+SUMIFS('Other expenses'!$I:$I,'Other expenses'!$C:$C,"&gt;="&amp;'Squad-contributors'!$K133,'Other expenses'!$C:$C,"&lt;"&amp;'Squad-contributors'!$K134,'Other expenses'!$F:$F,'Squad-contributors'!$J133,'Other expenses'!$G:$G,'Squad-contributors'!X$90)</f>
        <v>0</v>
      </c>
      <c r="Y133" s="26">
        <f t="shared" si="41"/>
        <v>20330</v>
      </c>
    </row>
    <row r="134" spans="1:25" x14ac:dyDescent="0.2">
      <c r="A134" t="str">
        <f t="shared" si="42"/>
        <v>ContributorX</v>
      </c>
      <c r="B134" s="1">
        <v>44317</v>
      </c>
      <c r="C134" s="4">
        <f>SUMIFS('Contributor Payouts'!O:O,'Contributor Payouts'!$D:$D,"&gt;="&amp;'Squad-contributors'!$B134,'Contributor Payouts'!$D:$D,"&lt;"&amp;'Squad-contributors'!$B135,'Contributor Payouts'!E:E,'Squad-contributors'!$B$130)</f>
        <v>6480</v>
      </c>
      <c r="D134" s="4">
        <f>SUMIFS('Contributor Payouts'!P:P,'Contributor Payouts'!$D:$D,"&gt;="&amp;'Squad-contributors'!$B134,'Contributor Payouts'!$D:$D,"&lt;"&amp;'Squad-contributors'!$B135,'Contributor Payouts'!F:F,'Squad-contributors'!$B$130)</f>
        <v>1400</v>
      </c>
      <c r="E134" s="4">
        <f>SUMIFS('Contributor Payouts'!Q:Q,'Contributor Payouts'!$D:$D,"&gt;="&amp;'Squad-contributors'!$B134,'Contributor Payouts'!$D:$D,"&lt;"&amp;'Squad-contributors'!$B135,'Contributor Payouts'!G:G,'Squad-contributors'!$B$130)</f>
        <v>1440</v>
      </c>
      <c r="F134" s="4">
        <f>SUMIFS('Contributor Payouts'!R:R,'Contributor Payouts'!$D:$D,"&gt;="&amp;'Squad-contributors'!$B134,'Contributor Payouts'!$D:$D,"&lt;"&amp;'Squad-contributors'!$B135,'Contributor Payouts'!H:H,'Squad-contributors'!$B$130)</f>
        <v>2000</v>
      </c>
      <c r="G134" s="4">
        <f>SUMIFS('Contributor Payouts'!S:S,'Contributor Payouts'!$D:$D,"&gt;="&amp;'Squad-contributors'!$B134,'Contributor Payouts'!$D:$D,"&lt;"&amp;'Squad-contributors'!$B135,'Contributor Payouts'!I:I,'Squad-contributors'!$B$130)</f>
        <v>0</v>
      </c>
      <c r="H134" s="4">
        <f t="shared" si="43"/>
        <v>11320</v>
      </c>
      <c r="J134" t="str">
        <f t="shared" si="44"/>
        <v>ContributorX</v>
      </c>
      <c r="K134" s="1">
        <v>44317</v>
      </c>
      <c r="L134" s="26">
        <f t="shared" si="40"/>
        <v>11320</v>
      </c>
      <c r="M134" s="26">
        <f t="shared" si="45"/>
        <v>11320</v>
      </c>
      <c r="N134">
        <f>+SUMIFS('Other expenses'!$I:$I,'Other expenses'!$C:$C,"&gt;="&amp;'Squad-contributors'!$K134,'Other expenses'!$C:$C,"&lt;"&amp;'Squad-contributors'!$K135,'Other expenses'!$F:$F,'Squad-contributors'!$J134,'Other expenses'!$G:$G,'Squad-contributors'!N$90)</f>
        <v>0</v>
      </c>
      <c r="O134">
        <f>+SUMIFS('Other expenses'!$I:$I,'Other expenses'!$C:$C,"&gt;="&amp;'Squad-contributors'!$K134,'Other expenses'!$C:$C,"&lt;"&amp;'Squad-contributors'!$K135,'Other expenses'!$F:$F,'Squad-contributors'!$J134,'Other expenses'!$G:$G,'Squad-contributors'!O$90)</f>
        <v>0</v>
      </c>
      <c r="P134">
        <f>+SUMIFS('Other expenses'!$I:$I,'Other expenses'!$C:$C,"&gt;="&amp;'Squad-contributors'!$K134,'Other expenses'!$C:$C,"&lt;"&amp;'Squad-contributors'!$K135,'Other expenses'!$F:$F,'Squad-contributors'!$J134,'Other expenses'!$G:$G,'Squad-contributors'!P$90)</f>
        <v>0</v>
      </c>
      <c r="Q134">
        <f>+SUMIFS('Other expenses'!$I:$I,'Other expenses'!$C:$C,"&gt;="&amp;'Squad-contributors'!$K134,'Other expenses'!$C:$C,"&lt;"&amp;'Squad-contributors'!$K135,'Other expenses'!$F:$F,'Squad-contributors'!$J134,'Other expenses'!$G:$G,'Squad-contributors'!Q$90)</f>
        <v>0</v>
      </c>
      <c r="R134">
        <f>+SUMIFS('Other expenses'!$I:$I,'Other expenses'!$C:$C,"&gt;="&amp;'Squad-contributors'!$K134,'Other expenses'!$C:$C,"&lt;"&amp;'Squad-contributors'!$K135,'Other expenses'!$F:$F,'Squad-contributors'!$J134,'Other expenses'!$G:$G,'Squad-contributors'!R$90)</f>
        <v>0</v>
      </c>
      <c r="S134">
        <f>+SUMIFS('Other expenses'!$I:$I,'Other expenses'!$C:$C,"&gt;="&amp;'Squad-contributors'!$K134,'Other expenses'!$C:$C,"&lt;"&amp;'Squad-contributors'!$K135,'Other expenses'!$F:$F,'Squad-contributors'!$J134,'Other expenses'!$G:$G,'Squad-contributors'!S$90)</f>
        <v>0</v>
      </c>
      <c r="T134">
        <f>+SUMIFS('Other expenses'!$I:$I,'Other expenses'!$C:$C,"&gt;="&amp;'Squad-contributors'!$K134,'Other expenses'!$C:$C,"&lt;"&amp;'Squad-contributors'!$K135,'Other expenses'!$F:$F,'Squad-contributors'!$J134,'Other expenses'!$G:$G,'Squad-contributors'!T$90)</f>
        <v>0</v>
      </c>
      <c r="U134">
        <f>+SUMIFS('Other expenses'!$I:$I,'Other expenses'!$C:$C,"&gt;="&amp;'Squad-contributors'!$K134,'Other expenses'!$C:$C,"&lt;"&amp;'Squad-contributors'!$K135,'Other expenses'!$F:$F,'Squad-contributors'!$J134,'Other expenses'!$G:$G,'Squad-contributors'!U$90)</f>
        <v>0</v>
      </c>
      <c r="V134">
        <f>+SUMIFS('Other expenses'!$I:$I,'Other expenses'!$C:$C,"&gt;="&amp;'Squad-contributors'!$K134,'Other expenses'!$C:$C,"&lt;"&amp;'Squad-contributors'!$K135,'Other expenses'!$F:$F,'Squad-contributors'!$J134,'Other expenses'!$G:$G,'Squad-contributors'!V$90)</f>
        <v>0</v>
      </c>
      <c r="W134">
        <f>+SUMIFS('Other expenses'!$I:$I,'Other expenses'!$C:$C,"&gt;="&amp;'Squad-contributors'!$K134,'Other expenses'!$C:$C,"&lt;"&amp;'Squad-contributors'!$K135,'Other expenses'!$F:$F,'Squad-contributors'!$J134,'Other expenses'!$G:$G,'Squad-contributors'!W$90)</f>
        <v>0</v>
      </c>
      <c r="X134">
        <f>+SUMIFS('Other expenses'!$I:$I,'Other expenses'!$C:$C,"&gt;="&amp;'Squad-contributors'!$K134,'Other expenses'!$C:$C,"&lt;"&amp;'Squad-contributors'!$K135,'Other expenses'!$F:$F,'Squad-contributors'!$J134,'Other expenses'!$G:$G,'Squad-contributors'!X$90)</f>
        <v>0</v>
      </c>
      <c r="Y134" s="26">
        <f t="shared" si="41"/>
        <v>11320</v>
      </c>
    </row>
    <row r="135" spans="1:25" x14ac:dyDescent="0.2">
      <c r="A135" t="str">
        <f t="shared" si="42"/>
        <v>ContributorX</v>
      </c>
      <c r="B135" s="1">
        <v>44348</v>
      </c>
      <c r="C135" s="4">
        <f>SUMIFS('Contributor Payouts'!O:O,'Contributor Payouts'!$D:$D,"&gt;="&amp;'Squad-contributors'!$B135,'Contributor Payouts'!$D:$D,"&lt;"&amp;'Squad-contributors'!$B136,'Contributor Payouts'!E:E,'Squad-contributors'!$B$130)</f>
        <v>7740</v>
      </c>
      <c r="D135" s="4">
        <f>SUMIFS('Contributor Payouts'!P:P,'Contributor Payouts'!$D:$D,"&gt;="&amp;'Squad-contributors'!$B135,'Contributor Payouts'!$D:$D,"&lt;"&amp;'Squad-contributors'!$B136,'Contributor Payouts'!F:F,'Squad-contributors'!$B$130)</f>
        <v>1400</v>
      </c>
      <c r="E135" s="4">
        <f>SUMIFS('Contributor Payouts'!Q:Q,'Contributor Payouts'!$D:$D,"&gt;="&amp;'Squad-contributors'!$B135,'Contributor Payouts'!$D:$D,"&lt;"&amp;'Squad-contributors'!$B136,'Contributor Payouts'!G:G,'Squad-contributors'!$B$130)</f>
        <v>1030.5</v>
      </c>
      <c r="F135" s="4">
        <f>SUMIFS('Contributor Payouts'!R:R,'Contributor Payouts'!$D:$D,"&gt;="&amp;'Squad-contributors'!$B135,'Contributor Payouts'!$D:$D,"&lt;"&amp;'Squad-contributors'!$B136,'Contributor Payouts'!H:H,'Squad-contributors'!$B$130)</f>
        <v>2000</v>
      </c>
      <c r="G135" s="4">
        <f>SUMIFS('Contributor Payouts'!S:S,'Contributor Payouts'!$D:$D,"&gt;="&amp;'Squad-contributors'!$B135,'Contributor Payouts'!$D:$D,"&lt;"&amp;'Squad-contributors'!$B136,'Contributor Payouts'!I:I,'Squad-contributors'!$B$130)</f>
        <v>0</v>
      </c>
      <c r="H135" s="4">
        <f t="shared" si="43"/>
        <v>12170.5</v>
      </c>
      <c r="J135" t="str">
        <f t="shared" si="44"/>
        <v>ContributorX</v>
      </c>
      <c r="K135" s="1">
        <v>44348</v>
      </c>
      <c r="L135" s="26">
        <f t="shared" si="40"/>
        <v>12170.5</v>
      </c>
      <c r="M135" s="26">
        <f t="shared" si="45"/>
        <v>12170.5</v>
      </c>
      <c r="N135">
        <f>+SUMIFS('Other expenses'!$I:$I,'Other expenses'!$C:$C,"&gt;="&amp;'Squad-contributors'!$K135,'Other expenses'!$C:$C,"&lt;"&amp;'Squad-contributors'!$K136,'Other expenses'!$F:$F,'Squad-contributors'!$J135,'Other expenses'!$G:$G,'Squad-contributors'!N$90)</f>
        <v>0</v>
      </c>
      <c r="O135">
        <f>+SUMIFS('Other expenses'!$I:$I,'Other expenses'!$C:$C,"&gt;="&amp;'Squad-contributors'!$K135,'Other expenses'!$C:$C,"&lt;"&amp;'Squad-contributors'!$K136,'Other expenses'!$F:$F,'Squad-contributors'!$J135,'Other expenses'!$G:$G,'Squad-contributors'!O$90)</f>
        <v>0</v>
      </c>
      <c r="P135">
        <f>+SUMIFS('Other expenses'!$I:$I,'Other expenses'!$C:$C,"&gt;="&amp;'Squad-contributors'!$K135,'Other expenses'!$C:$C,"&lt;"&amp;'Squad-contributors'!$K136,'Other expenses'!$F:$F,'Squad-contributors'!$J135,'Other expenses'!$G:$G,'Squad-contributors'!P$90)</f>
        <v>0</v>
      </c>
      <c r="Q135">
        <f>+SUMIFS('Other expenses'!$I:$I,'Other expenses'!$C:$C,"&gt;="&amp;'Squad-contributors'!$K135,'Other expenses'!$C:$C,"&lt;"&amp;'Squad-contributors'!$K136,'Other expenses'!$F:$F,'Squad-contributors'!$J135,'Other expenses'!$G:$G,'Squad-contributors'!Q$90)</f>
        <v>0</v>
      </c>
      <c r="R135">
        <f>+SUMIFS('Other expenses'!$I:$I,'Other expenses'!$C:$C,"&gt;="&amp;'Squad-contributors'!$K135,'Other expenses'!$C:$C,"&lt;"&amp;'Squad-contributors'!$K136,'Other expenses'!$F:$F,'Squad-contributors'!$J135,'Other expenses'!$G:$G,'Squad-contributors'!R$90)</f>
        <v>0</v>
      </c>
      <c r="S135">
        <f>+SUMIFS('Other expenses'!$I:$I,'Other expenses'!$C:$C,"&gt;="&amp;'Squad-contributors'!$K135,'Other expenses'!$C:$C,"&lt;"&amp;'Squad-contributors'!$K136,'Other expenses'!$F:$F,'Squad-contributors'!$J135,'Other expenses'!$G:$G,'Squad-contributors'!S$90)</f>
        <v>0</v>
      </c>
      <c r="T135">
        <f>+SUMIFS('Other expenses'!$I:$I,'Other expenses'!$C:$C,"&gt;="&amp;'Squad-contributors'!$K135,'Other expenses'!$C:$C,"&lt;"&amp;'Squad-contributors'!$K136,'Other expenses'!$F:$F,'Squad-contributors'!$J135,'Other expenses'!$G:$G,'Squad-contributors'!T$90)</f>
        <v>0</v>
      </c>
      <c r="U135">
        <f>+SUMIFS('Other expenses'!$I:$I,'Other expenses'!$C:$C,"&gt;="&amp;'Squad-contributors'!$K135,'Other expenses'!$C:$C,"&lt;"&amp;'Squad-contributors'!$K136,'Other expenses'!$F:$F,'Squad-contributors'!$J135,'Other expenses'!$G:$G,'Squad-contributors'!U$90)</f>
        <v>0</v>
      </c>
      <c r="V135">
        <f>+SUMIFS('Other expenses'!$I:$I,'Other expenses'!$C:$C,"&gt;="&amp;'Squad-contributors'!$K135,'Other expenses'!$C:$C,"&lt;"&amp;'Squad-contributors'!$K136,'Other expenses'!$F:$F,'Squad-contributors'!$J135,'Other expenses'!$G:$G,'Squad-contributors'!V$90)</f>
        <v>0</v>
      </c>
      <c r="W135">
        <f>+SUMIFS('Other expenses'!$I:$I,'Other expenses'!$C:$C,"&gt;="&amp;'Squad-contributors'!$K135,'Other expenses'!$C:$C,"&lt;"&amp;'Squad-contributors'!$K136,'Other expenses'!$F:$F,'Squad-contributors'!$J135,'Other expenses'!$G:$G,'Squad-contributors'!W$90)</f>
        <v>0</v>
      </c>
      <c r="X135">
        <f>+SUMIFS('Other expenses'!$I:$I,'Other expenses'!$C:$C,"&gt;="&amp;'Squad-contributors'!$K135,'Other expenses'!$C:$C,"&lt;"&amp;'Squad-contributors'!$K136,'Other expenses'!$F:$F,'Squad-contributors'!$J135,'Other expenses'!$G:$G,'Squad-contributors'!X$90)</f>
        <v>0</v>
      </c>
      <c r="Y135" s="26">
        <f t="shared" si="41"/>
        <v>12170.5</v>
      </c>
    </row>
    <row r="136" spans="1:25" x14ac:dyDescent="0.2">
      <c r="A136" t="str">
        <f t="shared" si="42"/>
        <v>ContributorX</v>
      </c>
      <c r="B136" s="1">
        <v>44378</v>
      </c>
      <c r="C136" s="4">
        <f>SUMIFS('Contributor Payouts'!O:O,'Contributor Payouts'!$D:$D,"&gt;="&amp;'Squad-contributors'!$B136,'Contributor Payouts'!$D:$D,"&lt;"&amp;'Squad-contributors'!$B137,'Contributor Payouts'!E:E,'Squad-contributors'!$B$130)</f>
        <v>9270</v>
      </c>
      <c r="D136" s="4">
        <f>SUMIFS('Contributor Payouts'!P:P,'Contributor Payouts'!$D:$D,"&gt;="&amp;'Squad-contributors'!$B136,'Contributor Payouts'!$D:$D,"&lt;"&amp;'Squad-contributors'!$B137,'Contributor Payouts'!F:F,'Squad-contributors'!$B$130)</f>
        <v>1400</v>
      </c>
      <c r="E136" s="4">
        <f>SUMIFS('Contributor Payouts'!Q:Q,'Contributor Payouts'!$D:$D,"&gt;="&amp;'Squad-contributors'!$B136,'Contributor Payouts'!$D:$D,"&lt;"&amp;'Squad-contributors'!$B137,'Contributor Payouts'!G:G,'Squad-contributors'!$B$130)</f>
        <v>1031.25</v>
      </c>
      <c r="F136" s="4">
        <f>SUMIFS('Contributor Payouts'!R:R,'Contributor Payouts'!$D:$D,"&gt;="&amp;'Squad-contributors'!$B136,'Contributor Payouts'!$D:$D,"&lt;"&amp;'Squad-contributors'!$B137,'Contributor Payouts'!H:H,'Squad-contributors'!$B$130)</f>
        <v>2000</v>
      </c>
      <c r="G136" s="4">
        <f>SUMIFS('Contributor Payouts'!S:S,'Contributor Payouts'!$D:$D,"&gt;="&amp;'Squad-contributors'!$B136,'Contributor Payouts'!$D:$D,"&lt;"&amp;'Squad-contributors'!$B137,'Contributor Payouts'!I:I,'Squad-contributors'!$B$130)</f>
        <v>0</v>
      </c>
      <c r="H136" s="4">
        <f t="shared" si="43"/>
        <v>13701.25</v>
      </c>
      <c r="J136" t="str">
        <f t="shared" si="44"/>
        <v>ContributorX</v>
      </c>
      <c r="K136" s="1">
        <v>44378</v>
      </c>
      <c r="L136" s="26">
        <f t="shared" si="40"/>
        <v>13701.25</v>
      </c>
      <c r="M136" s="26">
        <f t="shared" si="45"/>
        <v>13701.25</v>
      </c>
      <c r="N136">
        <f>+SUMIFS('Other expenses'!$I:$I,'Other expenses'!$C:$C,"&gt;="&amp;'Squad-contributors'!$K136,'Other expenses'!$C:$C,"&lt;"&amp;'Squad-contributors'!$K137,'Other expenses'!$F:$F,'Squad-contributors'!$J136,'Other expenses'!$G:$G,'Squad-contributors'!N$90)</f>
        <v>0</v>
      </c>
      <c r="O136">
        <f>+SUMIFS('Other expenses'!$I:$I,'Other expenses'!$C:$C,"&gt;="&amp;'Squad-contributors'!$K136,'Other expenses'!$C:$C,"&lt;"&amp;'Squad-contributors'!$K137,'Other expenses'!$F:$F,'Squad-contributors'!$J136,'Other expenses'!$G:$G,'Squad-contributors'!O$90)</f>
        <v>0</v>
      </c>
      <c r="P136">
        <f>+SUMIFS('Other expenses'!$I:$I,'Other expenses'!$C:$C,"&gt;="&amp;'Squad-contributors'!$K136,'Other expenses'!$C:$C,"&lt;"&amp;'Squad-contributors'!$K137,'Other expenses'!$F:$F,'Squad-contributors'!$J136,'Other expenses'!$G:$G,'Squad-contributors'!P$90)</f>
        <v>0</v>
      </c>
      <c r="Q136">
        <f>+SUMIFS('Other expenses'!$I:$I,'Other expenses'!$C:$C,"&gt;="&amp;'Squad-contributors'!$K136,'Other expenses'!$C:$C,"&lt;"&amp;'Squad-contributors'!$K137,'Other expenses'!$F:$F,'Squad-contributors'!$J136,'Other expenses'!$G:$G,'Squad-contributors'!Q$90)</f>
        <v>0</v>
      </c>
      <c r="R136">
        <f>+SUMIFS('Other expenses'!$I:$I,'Other expenses'!$C:$C,"&gt;="&amp;'Squad-contributors'!$K136,'Other expenses'!$C:$C,"&lt;"&amp;'Squad-contributors'!$K137,'Other expenses'!$F:$F,'Squad-contributors'!$J136,'Other expenses'!$G:$G,'Squad-contributors'!R$90)</f>
        <v>0</v>
      </c>
      <c r="S136">
        <f>+SUMIFS('Other expenses'!$I:$I,'Other expenses'!$C:$C,"&gt;="&amp;'Squad-contributors'!$K136,'Other expenses'!$C:$C,"&lt;"&amp;'Squad-contributors'!$K137,'Other expenses'!$F:$F,'Squad-contributors'!$J136,'Other expenses'!$G:$G,'Squad-contributors'!S$90)</f>
        <v>0</v>
      </c>
      <c r="T136">
        <f>+SUMIFS('Other expenses'!$I:$I,'Other expenses'!$C:$C,"&gt;="&amp;'Squad-contributors'!$K136,'Other expenses'!$C:$C,"&lt;"&amp;'Squad-contributors'!$K137,'Other expenses'!$F:$F,'Squad-contributors'!$J136,'Other expenses'!$G:$G,'Squad-contributors'!T$90)</f>
        <v>0</v>
      </c>
      <c r="U136">
        <f>+SUMIFS('Other expenses'!$I:$I,'Other expenses'!$C:$C,"&gt;="&amp;'Squad-contributors'!$K136,'Other expenses'!$C:$C,"&lt;"&amp;'Squad-contributors'!$K137,'Other expenses'!$F:$F,'Squad-contributors'!$J136,'Other expenses'!$G:$G,'Squad-contributors'!U$90)</f>
        <v>0</v>
      </c>
      <c r="V136">
        <f>+SUMIFS('Other expenses'!$I:$I,'Other expenses'!$C:$C,"&gt;="&amp;'Squad-contributors'!$K136,'Other expenses'!$C:$C,"&lt;"&amp;'Squad-contributors'!$K137,'Other expenses'!$F:$F,'Squad-contributors'!$J136,'Other expenses'!$G:$G,'Squad-contributors'!V$90)</f>
        <v>0</v>
      </c>
      <c r="W136">
        <f>+SUMIFS('Other expenses'!$I:$I,'Other expenses'!$C:$C,"&gt;="&amp;'Squad-contributors'!$K136,'Other expenses'!$C:$C,"&lt;"&amp;'Squad-contributors'!$K137,'Other expenses'!$F:$F,'Squad-contributors'!$J136,'Other expenses'!$G:$G,'Squad-contributors'!W$90)</f>
        <v>0</v>
      </c>
      <c r="X136">
        <f>+SUMIFS('Other expenses'!$I:$I,'Other expenses'!$C:$C,"&gt;="&amp;'Squad-contributors'!$K136,'Other expenses'!$C:$C,"&lt;"&amp;'Squad-contributors'!$K137,'Other expenses'!$F:$F,'Squad-contributors'!$J136,'Other expenses'!$G:$G,'Squad-contributors'!X$90)</f>
        <v>0</v>
      </c>
      <c r="Y136" s="26">
        <f t="shared" si="41"/>
        <v>13701.25</v>
      </c>
    </row>
    <row r="137" spans="1:25" x14ac:dyDescent="0.2">
      <c r="A137" t="str">
        <f t="shared" si="42"/>
        <v>ContributorX</v>
      </c>
      <c r="B137" s="1">
        <v>44409</v>
      </c>
      <c r="C137" s="4">
        <f>SUMIFS('Contributor Payouts'!O:O,'Contributor Payouts'!$D:$D,"&gt;="&amp;'Squad-contributors'!$B137,'Contributor Payouts'!$D:$D,"&lt;"&amp;'Squad-contributors'!$B138,'Contributor Payouts'!E:E,'Squad-contributors'!$B$130)</f>
        <v>7200</v>
      </c>
      <c r="D137" s="4">
        <f>SUMIFS('Contributor Payouts'!P:P,'Contributor Payouts'!$D:$D,"&gt;="&amp;'Squad-contributors'!$B137,'Contributor Payouts'!$D:$D,"&lt;"&amp;'Squad-contributors'!$B138,'Contributor Payouts'!F:F,'Squad-contributors'!$B$130)</f>
        <v>1056</v>
      </c>
      <c r="E137" s="4">
        <f>SUMIFS('Contributor Payouts'!Q:Q,'Contributor Payouts'!$D:$D,"&gt;="&amp;'Squad-contributors'!$B137,'Contributor Payouts'!$D:$D,"&lt;"&amp;'Squad-contributors'!$B138,'Contributor Payouts'!G:G,'Squad-contributors'!$B$130)</f>
        <v>466.5</v>
      </c>
      <c r="F137" s="4">
        <f>SUMIFS('Contributor Payouts'!R:R,'Contributor Payouts'!$D:$D,"&gt;="&amp;'Squad-contributors'!$B137,'Contributor Payouts'!$D:$D,"&lt;"&amp;'Squad-contributors'!$B138,'Contributor Payouts'!H:H,'Squad-contributors'!$B$130)</f>
        <v>800</v>
      </c>
      <c r="G137" s="4">
        <f>SUMIFS('Contributor Payouts'!S:S,'Contributor Payouts'!$D:$D,"&gt;="&amp;'Squad-contributors'!$B137,'Contributor Payouts'!$D:$D,"&lt;"&amp;'Squad-contributors'!$B138,'Contributor Payouts'!I:I,'Squad-contributors'!$B$130)</f>
        <v>0</v>
      </c>
      <c r="H137" s="4">
        <f t="shared" si="43"/>
        <v>9522.5</v>
      </c>
      <c r="J137" t="str">
        <f t="shared" si="44"/>
        <v>ContributorX</v>
      </c>
      <c r="K137" s="1">
        <v>44409</v>
      </c>
      <c r="L137" s="26">
        <f t="shared" si="40"/>
        <v>35772.5</v>
      </c>
      <c r="M137" s="26">
        <f t="shared" si="45"/>
        <v>9522.5</v>
      </c>
      <c r="N137">
        <f>+SUMIFS('Other expenses'!$I:$I,'Other expenses'!$C:$C,"&gt;="&amp;'Squad-contributors'!$K137,'Other expenses'!$C:$C,"&lt;"&amp;'Squad-contributors'!$K138,'Other expenses'!$F:$F,'Squad-contributors'!$J137,'Other expenses'!$G:$G,'Squad-contributors'!N$90)</f>
        <v>0</v>
      </c>
      <c r="O137">
        <f>+SUMIFS('Other expenses'!$I:$I,'Other expenses'!$C:$C,"&gt;="&amp;'Squad-contributors'!$K137,'Other expenses'!$C:$C,"&lt;"&amp;'Squad-contributors'!$K138,'Other expenses'!$F:$F,'Squad-contributors'!$J137,'Other expenses'!$G:$G,'Squad-contributors'!O$90)</f>
        <v>0</v>
      </c>
      <c r="P137">
        <f>+SUMIFS('Other expenses'!$I:$I,'Other expenses'!$C:$C,"&gt;="&amp;'Squad-contributors'!$K137,'Other expenses'!$C:$C,"&lt;"&amp;'Squad-contributors'!$K138,'Other expenses'!$F:$F,'Squad-contributors'!$J137,'Other expenses'!$G:$G,'Squad-contributors'!P$90)</f>
        <v>0</v>
      </c>
      <c r="Q137">
        <f>+SUMIFS('Other expenses'!$I:$I,'Other expenses'!$C:$C,"&gt;="&amp;'Squad-contributors'!$K137,'Other expenses'!$C:$C,"&lt;"&amp;'Squad-contributors'!$K138,'Other expenses'!$F:$F,'Squad-contributors'!$J137,'Other expenses'!$G:$G,'Squad-contributors'!Q$90)</f>
        <v>0</v>
      </c>
      <c r="R137">
        <f>+SUMIFS('Other expenses'!$I:$I,'Other expenses'!$C:$C,"&gt;="&amp;'Squad-contributors'!$K137,'Other expenses'!$C:$C,"&lt;"&amp;'Squad-contributors'!$K138,'Other expenses'!$F:$F,'Squad-contributors'!$J137,'Other expenses'!$G:$G,'Squad-contributors'!R$90)</f>
        <v>26250</v>
      </c>
      <c r="S137">
        <f>+SUMIFS('Other expenses'!$I:$I,'Other expenses'!$C:$C,"&gt;="&amp;'Squad-contributors'!$K137,'Other expenses'!$C:$C,"&lt;"&amp;'Squad-contributors'!$K138,'Other expenses'!$F:$F,'Squad-contributors'!$J137,'Other expenses'!$G:$G,'Squad-contributors'!S$90)</f>
        <v>0</v>
      </c>
      <c r="T137">
        <f>+SUMIFS('Other expenses'!$I:$I,'Other expenses'!$C:$C,"&gt;="&amp;'Squad-contributors'!$K137,'Other expenses'!$C:$C,"&lt;"&amp;'Squad-contributors'!$K138,'Other expenses'!$F:$F,'Squad-contributors'!$J137,'Other expenses'!$G:$G,'Squad-contributors'!T$90)</f>
        <v>0</v>
      </c>
      <c r="U137">
        <f>+SUMIFS('Other expenses'!$I:$I,'Other expenses'!$C:$C,"&gt;="&amp;'Squad-contributors'!$K137,'Other expenses'!$C:$C,"&lt;"&amp;'Squad-contributors'!$K138,'Other expenses'!$F:$F,'Squad-contributors'!$J137,'Other expenses'!$G:$G,'Squad-contributors'!U$90)</f>
        <v>0</v>
      </c>
      <c r="V137">
        <f>+SUMIFS('Other expenses'!$I:$I,'Other expenses'!$C:$C,"&gt;="&amp;'Squad-contributors'!$K137,'Other expenses'!$C:$C,"&lt;"&amp;'Squad-contributors'!$K138,'Other expenses'!$F:$F,'Squad-contributors'!$J137,'Other expenses'!$G:$G,'Squad-contributors'!V$90)</f>
        <v>0</v>
      </c>
      <c r="W137">
        <f>+SUMIFS('Other expenses'!$I:$I,'Other expenses'!$C:$C,"&gt;="&amp;'Squad-contributors'!$K137,'Other expenses'!$C:$C,"&lt;"&amp;'Squad-contributors'!$K138,'Other expenses'!$F:$F,'Squad-contributors'!$J137,'Other expenses'!$G:$G,'Squad-contributors'!W$90)</f>
        <v>0</v>
      </c>
      <c r="X137">
        <f>+SUMIFS('Other expenses'!$I:$I,'Other expenses'!$C:$C,"&gt;="&amp;'Squad-contributors'!$K137,'Other expenses'!$C:$C,"&lt;"&amp;'Squad-contributors'!$K138,'Other expenses'!$F:$F,'Squad-contributors'!$J137,'Other expenses'!$G:$G,'Squad-contributors'!X$90)</f>
        <v>0</v>
      </c>
      <c r="Y137" s="26">
        <f t="shared" si="41"/>
        <v>35772.5</v>
      </c>
    </row>
    <row r="138" spans="1:25" x14ac:dyDescent="0.2">
      <c r="A138" t="str">
        <f t="shared" si="42"/>
        <v>ContributorX</v>
      </c>
      <c r="B138" s="1">
        <v>44440</v>
      </c>
      <c r="C138" s="4">
        <f>SUMIFS('Contributor Payouts'!O:O,'Contributor Payouts'!$D:$D,"&gt;="&amp;'Squad-contributors'!$B138,'Contributor Payouts'!$D:$D,"&lt;"&amp;'Squad-contributors'!$B139,'Contributor Payouts'!E:E,'Squad-contributors'!$B$130)</f>
        <v>8100</v>
      </c>
      <c r="D138" s="4">
        <f>SUMIFS('Contributor Payouts'!P:P,'Contributor Payouts'!$D:$D,"&gt;="&amp;'Squad-contributors'!$B138,'Contributor Payouts'!$D:$D,"&lt;"&amp;'Squad-contributors'!$B139,'Contributor Payouts'!F:F,'Squad-contributors'!$B$130)</f>
        <v>1028</v>
      </c>
      <c r="E138" s="4">
        <f>SUMIFS('Contributor Payouts'!Q:Q,'Contributor Payouts'!$D:$D,"&gt;="&amp;'Squad-contributors'!$B138,'Contributor Payouts'!$D:$D,"&lt;"&amp;'Squad-contributors'!$B139,'Contributor Payouts'!G:G,'Squad-contributors'!$B$130)</f>
        <v>2630</v>
      </c>
      <c r="F138" s="4">
        <f>SUMIFS('Contributor Payouts'!R:R,'Contributor Payouts'!$D:$D,"&gt;="&amp;'Squad-contributors'!$B138,'Contributor Payouts'!$D:$D,"&lt;"&amp;'Squad-contributors'!$B139,'Contributor Payouts'!H:H,'Squad-contributors'!$B$130)</f>
        <v>1220</v>
      </c>
      <c r="G138" s="4">
        <f>SUMIFS('Contributor Payouts'!S:S,'Contributor Payouts'!$D:$D,"&gt;="&amp;'Squad-contributors'!$B138,'Contributor Payouts'!$D:$D,"&lt;"&amp;'Squad-contributors'!$B139,'Contributor Payouts'!I:I,'Squad-contributors'!$B$130)</f>
        <v>0</v>
      </c>
      <c r="H138" s="4">
        <f t="shared" si="43"/>
        <v>12978</v>
      </c>
      <c r="J138" t="str">
        <f t="shared" si="44"/>
        <v>ContributorX</v>
      </c>
      <c r="K138" s="1">
        <v>44440</v>
      </c>
      <c r="L138" s="26">
        <f t="shared" si="40"/>
        <v>32025.847702301715</v>
      </c>
      <c r="M138" s="26">
        <f t="shared" si="45"/>
        <v>12978</v>
      </c>
      <c r="N138">
        <f>+SUMIFS('Other expenses'!$I:$I,'Other expenses'!$C:$C,"&gt;="&amp;'Squad-contributors'!$K138,'Other expenses'!$C:$C,"&lt;"&amp;'Squad-contributors'!$K139,'Other expenses'!$F:$F,'Squad-contributors'!$J138,'Other expenses'!$G:$G,'Squad-contributors'!N$90)</f>
        <v>0</v>
      </c>
      <c r="O138">
        <f>+SUMIFS('Other expenses'!$I:$I,'Other expenses'!$C:$C,"&gt;="&amp;'Squad-contributors'!$K138,'Other expenses'!$C:$C,"&lt;"&amp;'Squad-contributors'!$K139,'Other expenses'!$F:$F,'Squad-contributors'!$J138,'Other expenses'!$G:$G,'Squad-contributors'!O$90)</f>
        <v>0</v>
      </c>
      <c r="P138">
        <f>+SUMIFS('Other expenses'!$I:$I,'Other expenses'!$C:$C,"&gt;="&amp;'Squad-contributors'!$K138,'Other expenses'!$C:$C,"&lt;"&amp;'Squad-contributors'!$K139,'Other expenses'!$F:$F,'Squad-contributors'!$J138,'Other expenses'!$G:$G,'Squad-contributors'!P$90)</f>
        <v>0</v>
      </c>
      <c r="Q138">
        <f>+SUMIFS('Other expenses'!$I:$I,'Other expenses'!$C:$C,"&gt;="&amp;'Squad-contributors'!$K138,'Other expenses'!$C:$C,"&lt;"&amp;'Squad-contributors'!$K139,'Other expenses'!$F:$F,'Squad-contributors'!$J138,'Other expenses'!$G:$G,'Squad-contributors'!Q$90)</f>
        <v>0</v>
      </c>
      <c r="R138">
        <f>+SUMIFS('Other expenses'!$I:$I,'Other expenses'!$C:$C,"&gt;="&amp;'Squad-contributors'!$K138,'Other expenses'!$C:$C,"&lt;"&amp;'Squad-contributors'!$K139,'Other expenses'!$F:$F,'Squad-contributors'!$J138,'Other expenses'!$G:$G,'Squad-contributors'!R$90)</f>
        <v>0</v>
      </c>
      <c r="S138">
        <f>+SUMIFS('Other expenses'!$I:$I,'Other expenses'!$C:$C,"&gt;="&amp;'Squad-contributors'!$K138,'Other expenses'!$C:$C,"&lt;"&amp;'Squad-contributors'!$K139,'Other expenses'!$F:$F,'Squad-contributors'!$J138,'Other expenses'!$G:$G,'Squad-contributors'!S$90)</f>
        <v>0</v>
      </c>
      <c r="T138">
        <f>+SUMIFS('Other expenses'!$I:$I,'Other expenses'!$C:$C,"&gt;="&amp;'Squad-contributors'!$K138,'Other expenses'!$C:$C,"&lt;"&amp;'Squad-contributors'!$K139,'Other expenses'!$F:$F,'Squad-contributors'!$J138,'Other expenses'!$G:$G,'Squad-contributors'!T$90)</f>
        <v>0</v>
      </c>
      <c r="U138">
        <f>+SUMIFS('Other expenses'!$I:$I,'Other expenses'!$C:$C,"&gt;="&amp;'Squad-contributors'!$K138,'Other expenses'!$C:$C,"&lt;"&amp;'Squad-contributors'!$K139,'Other expenses'!$F:$F,'Squad-contributors'!$J138,'Other expenses'!$G:$G,'Squad-contributors'!U$90)</f>
        <v>0</v>
      </c>
      <c r="V138">
        <f>+SUMIFS('Other expenses'!$I:$I,'Other expenses'!$C:$C,"&gt;="&amp;'Squad-contributors'!$K138,'Other expenses'!$C:$C,"&lt;"&amp;'Squad-contributors'!$K139,'Other expenses'!$F:$F,'Squad-contributors'!$J138,'Other expenses'!$G:$G,'Squad-contributors'!V$90)</f>
        <v>0</v>
      </c>
      <c r="W138">
        <f>+SUMIFS('Other expenses'!$I:$I,'Other expenses'!$C:$C,"&gt;="&amp;'Squad-contributors'!$K138,'Other expenses'!$C:$C,"&lt;"&amp;'Squad-contributors'!$K139,'Other expenses'!$F:$F,'Squad-contributors'!$J138,'Other expenses'!$G:$G,'Squad-contributors'!W$90)</f>
        <v>19047.847702301715</v>
      </c>
      <c r="X138">
        <f>+SUMIFS('Other expenses'!$I:$I,'Other expenses'!$C:$C,"&gt;="&amp;'Squad-contributors'!$K138,'Other expenses'!$C:$C,"&lt;"&amp;'Squad-contributors'!$K139,'Other expenses'!$F:$F,'Squad-contributors'!$J138,'Other expenses'!$G:$G,'Squad-contributors'!X$90)</f>
        <v>0</v>
      </c>
      <c r="Y138" s="26">
        <f t="shared" si="41"/>
        <v>32025.847702301715</v>
      </c>
    </row>
    <row r="139" spans="1:25" x14ac:dyDescent="0.2">
      <c r="A139" t="str">
        <f t="shared" si="42"/>
        <v>ContributorX</v>
      </c>
      <c r="B139" s="1">
        <v>44470</v>
      </c>
      <c r="C139" s="4">
        <f>SUMIFS('Contributor Payouts'!O:O,'Contributor Payouts'!$D:$D,"&gt;="&amp;'Squad-contributors'!$B139,'Contributor Payouts'!$D:$D,"&lt;"&amp;'Squad-contributors'!$B140,'Contributor Payouts'!E:E,'Squad-contributors'!$B$130)</f>
        <v>8100</v>
      </c>
      <c r="D139" s="4">
        <f>SUMIFS('Contributor Payouts'!P:P,'Contributor Payouts'!$D:$D,"&gt;="&amp;'Squad-contributors'!$B139,'Contributor Payouts'!$D:$D,"&lt;"&amp;'Squad-contributors'!$B140,'Contributor Payouts'!F:F,'Squad-contributors'!$B$130)</f>
        <v>800</v>
      </c>
      <c r="E139" s="4">
        <f>SUMIFS('Contributor Payouts'!Q:Q,'Contributor Payouts'!$D:$D,"&gt;="&amp;'Squad-contributors'!$B139,'Contributor Payouts'!$D:$D,"&lt;"&amp;'Squad-contributors'!$B140,'Contributor Payouts'!G:G,'Squad-contributors'!$B$130)</f>
        <v>1880</v>
      </c>
      <c r="F139" s="4">
        <f>SUMIFS('Contributor Payouts'!R:R,'Contributor Payouts'!$D:$D,"&gt;="&amp;'Squad-contributors'!$B139,'Contributor Payouts'!$D:$D,"&lt;"&amp;'Squad-contributors'!$B140,'Contributor Payouts'!H:H,'Squad-contributors'!$B$130)</f>
        <v>800</v>
      </c>
      <c r="G139" s="4">
        <f>SUMIFS('Contributor Payouts'!S:S,'Contributor Payouts'!$D:$D,"&gt;="&amp;'Squad-contributors'!$B139,'Contributor Payouts'!$D:$D,"&lt;"&amp;'Squad-contributors'!$B140,'Contributor Payouts'!I:I,'Squad-contributors'!$B$130)</f>
        <v>0</v>
      </c>
      <c r="H139" s="4">
        <f t="shared" si="43"/>
        <v>11580</v>
      </c>
      <c r="J139" t="str">
        <f t="shared" si="44"/>
        <v>ContributorX</v>
      </c>
      <c r="K139" s="1">
        <v>44470</v>
      </c>
      <c r="L139" s="26">
        <f t="shared" si="40"/>
        <v>11580</v>
      </c>
      <c r="M139" s="26">
        <f t="shared" si="45"/>
        <v>11580</v>
      </c>
      <c r="N139">
        <f>+SUMIFS('Other expenses'!$I:$I,'Other expenses'!$C:$C,"&gt;="&amp;'Squad-contributors'!$K139,'Other expenses'!$C:$C,"&lt;"&amp;'Squad-contributors'!$K140,'Other expenses'!$F:$F,'Squad-contributors'!$J139,'Other expenses'!$G:$G,'Squad-contributors'!N$90)</f>
        <v>0</v>
      </c>
      <c r="O139">
        <f>+SUMIFS('Other expenses'!$I:$I,'Other expenses'!$C:$C,"&gt;="&amp;'Squad-contributors'!$K139,'Other expenses'!$C:$C,"&lt;"&amp;'Squad-contributors'!$K140,'Other expenses'!$F:$F,'Squad-contributors'!$J139,'Other expenses'!$G:$G,'Squad-contributors'!O$90)</f>
        <v>0</v>
      </c>
      <c r="P139">
        <f>+SUMIFS('Other expenses'!$I:$I,'Other expenses'!$C:$C,"&gt;="&amp;'Squad-contributors'!$K139,'Other expenses'!$C:$C,"&lt;"&amp;'Squad-contributors'!$K140,'Other expenses'!$F:$F,'Squad-contributors'!$J139,'Other expenses'!$G:$G,'Squad-contributors'!P$90)</f>
        <v>0</v>
      </c>
      <c r="Q139">
        <f>+SUMIFS('Other expenses'!$I:$I,'Other expenses'!$C:$C,"&gt;="&amp;'Squad-contributors'!$K139,'Other expenses'!$C:$C,"&lt;"&amp;'Squad-contributors'!$K140,'Other expenses'!$F:$F,'Squad-contributors'!$J139,'Other expenses'!$G:$G,'Squad-contributors'!Q$90)</f>
        <v>0</v>
      </c>
      <c r="R139">
        <f>+SUMIFS('Other expenses'!$I:$I,'Other expenses'!$C:$C,"&gt;="&amp;'Squad-contributors'!$K139,'Other expenses'!$C:$C,"&lt;"&amp;'Squad-contributors'!$K140,'Other expenses'!$F:$F,'Squad-contributors'!$J139,'Other expenses'!$G:$G,'Squad-contributors'!R$90)</f>
        <v>0</v>
      </c>
      <c r="S139">
        <f>+SUMIFS('Other expenses'!$I:$I,'Other expenses'!$C:$C,"&gt;="&amp;'Squad-contributors'!$K139,'Other expenses'!$C:$C,"&lt;"&amp;'Squad-contributors'!$K140,'Other expenses'!$F:$F,'Squad-contributors'!$J139,'Other expenses'!$G:$G,'Squad-contributors'!S$90)</f>
        <v>0</v>
      </c>
      <c r="T139">
        <f>+SUMIFS('Other expenses'!$I:$I,'Other expenses'!$C:$C,"&gt;="&amp;'Squad-contributors'!$K139,'Other expenses'!$C:$C,"&lt;"&amp;'Squad-contributors'!$K140,'Other expenses'!$F:$F,'Squad-contributors'!$J139,'Other expenses'!$G:$G,'Squad-contributors'!T$90)</f>
        <v>0</v>
      </c>
      <c r="U139">
        <f>+SUMIFS('Other expenses'!$I:$I,'Other expenses'!$C:$C,"&gt;="&amp;'Squad-contributors'!$K139,'Other expenses'!$C:$C,"&lt;"&amp;'Squad-contributors'!$K140,'Other expenses'!$F:$F,'Squad-contributors'!$J139,'Other expenses'!$G:$G,'Squad-contributors'!U$90)</f>
        <v>0</v>
      </c>
      <c r="V139">
        <f>+SUMIFS('Other expenses'!$I:$I,'Other expenses'!$C:$C,"&gt;="&amp;'Squad-contributors'!$K139,'Other expenses'!$C:$C,"&lt;"&amp;'Squad-contributors'!$K140,'Other expenses'!$F:$F,'Squad-contributors'!$J139,'Other expenses'!$G:$G,'Squad-contributors'!V$90)</f>
        <v>0</v>
      </c>
      <c r="W139">
        <f>+SUMIFS('Other expenses'!$I:$I,'Other expenses'!$C:$C,"&gt;="&amp;'Squad-contributors'!$K139,'Other expenses'!$C:$C,"&lt;"&amp;'Squad-contributors'!$K140,'Other expenses'!$F:$F,'Squad-contributors'!$J139,'Other expenses'!$G:$G,'Squad-contributors'!W$90)</f>
        <v>0</v>
      </c>
      <c r="X139">
        <f>+SUMIFS('Other expenses'!$I:$I,'Other expenses'!$C:$C,"&gt;="&amp;'Squad-contributors'!$K139,'Other expenses'!$C:$C,"&lt;"&amp;'Squad-contributors'!$K140,'Other expenses'!$F:$F,'Squad-contributors'!$J139,'Other expenses'!$G:$G,'Squad-contributors'!X$90)</f>
        <v>0</v>
      </c>
      <c r="Y139" s="26">
        <f t="shared" si="41"/>
        <v>11580</v>
      </c>
    </row>
    <row r="140" spans="1:25" x14ac:dyDescent="0.2">
      <c r="A140" t="str">
        <f t="shared" si="42"/>
        <v>ContributorX</v>
      </c>
      <c r="B140" s="1">
        <v>44501</v>
      </c>
      <c r="C140" s="4">
        <f>SUMIFS('Contributor Payouts'!O:O,'Contributor Payouts'!$D:$D,"&gt;="&amp;'Squad-contributors'!$B140,'Contributor Payouts'!$D:$D,"&lt;"&amp;'Squad-contributors'!$B141,'Contributor Payouts'!E:E,'Squad-contributors'!$B$130)</f>
        <v>8100</v>
      </c>
      <c r="D140" s="4">
        <f>SUMIFS('Contributor Payouts'!P:P,'Contributor Payouts'!$D:$D,"&gt;="&amp;'Squad-contributors'!$B140,'Contributor Payouts'!$D:$D,"&lt;"&amp;'Squad-contributors'!$B141,'Contributor Payouts'!F:F,'Squad-contributors'!$B$130)</f>
        <v>800</v>
      </c>
      <c r="E140" s="4">
        <f>SUMIFS('Contributor Payouts'!Q:Q,'Contributor Payouts'!$D:$D,"&gt;="&amp;'Squad-contributors'!$B140,'Contributor Payouts'!$D:$D,"&lt;"&amp;'Squad-contributors'!$B141,'Contributor Payouts'!G:G,'Squad-contributors'!$B$130)</f>
        <v>1880</v>
      </c>
      <c r="F140" s="4">
        <f>SUMIFS('Contributor Payouts'!R:R,'Contributor Payouts'!$D:$D,"&gt;="&amp;'Squad-contributors'!$B140,'Contributor Payouts'!$D:$D,"&lt;"&amp;'Squad-contributors'!$B141,'Contributor Payouts'!H:H,'Squad-contributors'!$B$130)</f>
        <v>800</v>
      </c>
      <c r="G140" s="4">
        <f>SUMIFS('Contributor Payouts'!S:S,'Contributor Payouts'!$D:$D,"&gt;="&amp;'Squad-contributors'!$B140,'Contributor Payouts'!$D:$D,"&lt;"&amp;'Squad-contributors'!$B141,'Contributor Payouts'!I:I,'Squad-contributors'!$B$130)</f>
        <v>0</v>
      </c>
      <c r="H140" s="4">
        <f t="shared" si="43"/>
        <v>11580</v>
      </c>
      <c r="J140" t="str">
        <f t="shared" si="44"/>
        <v>ContributorX</v>
      </c>
      <c r="K140" s="1">
        <v>44501</v>
      </c>
      <c r="L140" s="26">
        <f t="shared" si="40"/>
        <v>12905</v>
      </c>
      <c r="M140" s="26">
        <f t="shared" si="45"/>
        <v>11580</v>
      </c>
      <c r="N140">
        <f>+SUMIFS('Other expenses'!$I:$I,'Other expenses'!$C:$C,"&gt;="&amp;'Squad-contributors'!$K140,'Other expenses'!$C:$C,"&lt;"&amp;'Squad-contributors'!$K141,'Other expenses'!$F:$F,'Squad-contributors'!$J140,'Other expenses'!$G:$G,'Squad-contributors'!N$90)</f>
        <v>0</v>
      </c>
      <c r="O140">
        <f>+SUMIFS('Other expenses'!$I:$I,'Other expenses'!$C:$C,"&gt;="&amp;'Squad-contributors'!$K140,'Other expenses'!$C:$C,"&lt;"&amp;'Squad-contributors'!$K141,'Other expenses'!$F:$F,'Squad-contributors'!$J140,'Other expenses'!$G:$G,'Squad-contributors'!O$90)</f>
        <v>0</v>
      </c>
      <c r="P140">
        <f>+SUMIFS('Other expenses'!$I:$I,'Other expenses'!$C:$C,"&gt;="&amp;'Squad-contributors'!$K140,'Other expenses'!$C:$C,"&lt;"&amp;'Squad-contributors'!$K141,'Other expenses'!$F:$F,'Squad-contributors'!$J140,'Other expenses'!$G:$G,'Squad-contributors'!P$90)</f>
        <v>0</v>
      </c>
      <c r="Q140">
        <f>+SUMIFS('Other expenses'!$I:$I,'Other expenses'!$C:$C,"&gt;="&amp;'Squad-contributors'!$K140,'Other expenses'!$C:$C,"&lt;"&amp;'Squad-contributors'!$K141,'Other expenses'!$F:$F,'Squad-contributors'!$J140,'Other expenses'!$G:$G,'Squad-contributors'!Q$90)</f>
        <v>0</v>
      </c>
      <c r="R140">
        <f>+SUMIFS('Other expenses'!$I:$I,'Other expenses'!$C:$C,"&gt;="&amp;'Squad-contributors'!$K140,'Other expenses'!$C:$C,"&lt;"&amp;'Squad-contributors'!$K141,'Other expenses'!$F:$F,'Squad-contributors'!$J140,'Other expenses'!$G:$G,'Squad-contributors'!R$90)</f>
        <v>1325</v>
      </c>
      <c r="S140">
        <f>+SUMIFS('Other expenses'!$I:$I,'Other expenses'!$C:$C,"&gt;="&amp;'Squad-contributors'!$K140,'Other expenses'!$C:$C,"&lt;"&amp;'Squad-contributors'!$K141,'Other expenses'!$F:$F,'Squad-contributors'!$J140,'Other expenses'!$G:$G,'Squad-contributors'!S$90)</f>
        <v>0</v>
      </c>
      <c r="T140">
        <f>+SUMIFS('Other expenses'!$I:$I,'Other expenses'!$C:$C,"&gt;="&amp;'Squad-contributors'!$K140,'Other expenses'!$C:$C,"&lt;"&amp;'Squad-contributors'!$K141,'Other expenses'!$F:$F,'Squad-contributors'!$J140,'Other expenses'!$G:$G,'Squad-contributors'!T$90)</f>
        <v>0</v>
      </c>
      <c r="U140">
        <f>+SUMIFS('Other expenses'!$I:$I,'Other expenses'!$C:$C,"&gt;="&amp;'Squad-contributors'!$K140,'Other expenses'!$C:$C,"&lt;"&amp;'Squad-contributors'!$K141,'Other expenses'!$F:$F,'Squad-contributors'!$J140,'Other expenses'!$G:$G,'Squad-contributors'!U$90)</f>
        <v>0</v>
      </c>
      <c r="V140">
        <f>+SUMIFS('Other expenses'!$I:$I,'Other expenses'!$C:$C,"&gt;="&amp;'Squad-contributors'!$K140,'Other expenses'!$C:$C,"&lt;"&amp;'Squad-contributors'!$K141,'Other expenses'!$F:$F,'Squad-contributors'!$J140,'Other expenses'!$G:$G,'Squad-contributors'!V$90)</f>
        <v>0</v>
      </c>
      <c r="W140">
        <f>+SUMIFS('Other expenses'!$I:$I,'Other expenses'!$C:$C,"&gt;="&amp;'Squad-contributors'!$K140,'Other expenses'!$C:$C,"&lt;"&amp;'Squad-contributors'!$K141,'Other expenses'!$F:$F,'Squad-contributors'!$J140,'Other expenses'!$G:$G,'Squad-contributors'!W$90)</f>
        <v>0</v>
      </c>
      <c r="X140">
        <f>+SUMIFS('Other expenses'!$I:$I,'Other expenses'!$C:$C,"&gt;="&amp;'Squad-contributors'!$K140,'Other expenses'!$C:$C,"&lt;"&amp;'Squad-contributors'!$K141,'Other expenses'!$F:$F,'Squad-contributors'!$J140,'Other expenses'!$G:$G,'Squad-contributors'!X$90)</f>
        <v>0</v>
      </c>
      <c r="Y140" s="26">
        <f t="shared" si="41"/>
        <v>12905</v>
      </c>
    </row>
    <row r="141" spans="1:25" x14ac:dyDescent="0.2">
      <c r="A141" t="str">
        <f t="shared" si="42"/>
        <v>ContributorX</v>
      </c>
      <c r="B141" s="1">
        <v>44531</v>
      </c>
      <c r="C141" s="4">
        <f>SUMIFS('Contributor Payouts'!O:O,'Contributor Payouts'!$D:$D,"&gt;="&amp;'Squad-contributors'!$B141,'Contributor Payouts'!$D:$D,"&lt;"&amp;'Squad-contributors'!$B142,'Contributor Payouts'!E:E,'Squad-contributors'!$B$130)</f>
        <v>8100</v>
      </c>
      <c r="D141" s="4">
        <f>SUMIFS('Contributor Payouts'!P:P,'Contributor Payouts'!$D:$D,"&gt;="&amp;'Squad-contributors'!$B141,'Contributor Payouts'!$D:$D,"&lt;"&amp;'Squad-contributors'!$B142,'Contributor Payouts'!F:F,'Squad-contributors'!$B$130)</f>
        <v>800</v>
      </c>
      <c r="E141" s="4">
        <f>SUMIFS('Contributor Payouts'!Q:Q,'Contributor Payouts'!$D:$D,"&gt;="&amp;'Squad-contributors'!$B141,'Contributor Payouts'!$D:$D,"&lt;"&amp;'Squad-contributors'!$B142,'Contributor Payouts'!G:G,'Squad-contributors'!$B$130)</f>
        <v>1280</v>
      </c>
      <c r="F141" s="4">
        <f>SUMIFS('Contributor Payouts'!R:R,'Contributor Payouts'!$D:$D,"&gt;="&amp;'Squad-contributors'!$B141,'Contributor Payouts'!$D:$D,"&lt;"&amp;'Squad-contributors'!$B142,'Contributor Payouts'!H:H,'Squad-contributors'!$B$130)</f>
        <v>0</v>
      </c>
      <c r="G141" s="4">
        <f>SUMIFS('Contributor Payouts'!S:S,'Contributor Payouts'!$D:$D,"&gt;="&amp;'Squad-contributors'!$B141,'Contributor Payouts'!$D:$D,"&lt;"&amp;'Squad-contributors'!$B142,'Contributor Payouts'!I:I,'Squad-contributors'!$B$130)</f>
        <v>0</v>
      </c>
      <c r="H141" s="4">
        <f t="shared" si="43"/>
        <v>10180</v>
      </c>
      <c r="J141" t="str">
        <f t="shared" si="44"/>
        <v>ContributorX</v>
      </c>
      <c r="K141" s="1">
        <v>44531</v>
      </c>
      <c r="L141" s="26">
        <f t="shared" si="40"/>
        <v>37180</v>
      </c>
      <c r="M141" s="26">
        <f t="shared" si="45"/>
        <v>10180</v>
      </c>
      <c r="N141">
        <f>+SUMIFS('Other expenses'!$I:$I,'Other expenses'!$C:$C,"&gt;="&amp;'Squad-contributors'!$K141,'Other expenses'!$C:$C,"&lt;"&amp;'Squad-contributors'!$K142,'Other expenses'!$F:$F,'Squad-contributors'!$J141,'Other expenses'!$G:$G,'Squad-contributors'!N$90)</f>
        <v>0</v>
      </c>
      <c r="O141">
        <f>+SUMIFS('Other expenses'!$I:$I,'Other expenses'!$C:$C,"&gt;="&amp;'Squad-contributors'!$K141,'Other expenses'!$C:$C,"&lt;"&amp;'Squad-contributors'!$K142,'Other expenses'!$F:$F,'Squad-contributors'!$J141,'Other expenses'!$G:$G,'Squad-contributors'!O$90)</f>
        <v>0</v>
      </c>
      <c r="P141">
        <f>+SUMIFS('Other expenses'!$I:$I,'Other expenses'!$C:$C,"&gt;="&amp;'Squad-contributors'!$K141,'Other expenses'!$C:$C,"&lt;"&amp;'Squad-contributors'!$K142,'Other expenses'!$F:$F,'Squad-contributors'!$J141,'Other expenses'!$G:$G,'Squad-contributors'!P$90)</f>
        <v>0</v>
      </c>
      <c r="Q141">
        <f>+SUMIFS('Other expenses'!$I:$I,'Other expenses'!$C:$C,"&gt;="&amp;'Squad-contributors'!$K141,'Other expenses'!$C:$C,"&lt;"&amp;'Squad-contributors'!$K142,'Other expenses'!$F:$F,'Squad-contributors'!$J141,'Other expenses'!$G:$G,'Squad-contributors'!Q$90)</f>
        <v>0</v>
      </c>
      <c r="R141">
        <f>+SUMIFS('Other expenses'!$I:$I,'Other expenses'!$C:$C,"&gt;="&amp;'Squad-contributors'!$K141,'Other expenses'!$C:$C,"&lt;"&amp;'Squad-contributors'!$K142,'Other expenses'!$F:$F,'Squad-contributors'!$J141,'Other expenses'!$G:$G,'Squad-contributors'!R$90)</f>
        <v>2000</v>
      </c>
      <c r="S141">
        <f>+SUMIFS('Other expenses'!$I:$I,'Other expenses'!$C:$C,"&gt;="&amp;'Squad-contributors'!$K141,'Other expenses'!$C:$C,"&lt;"&amp;'Squad-contributors'!$K142,'Other expenses'!$F:$F,'Squad-contributors'!$J141,'Other expenses'!$G:$G,'Squad-contributors'!S$90)</f>
        <v>0</v>
      </c>
      <c r="T141">
        <f>+SUMIFS('Other expenses'!$I:$I,'Other expenses'!$C:$C,"&gt;="&amp;'Squad-contributors'!$K141,'Other expenses'!$C:$C,"&lt;"&amp;'Squad-contributors'!$K142,'Other expenses'!$F:$F,'Squad-contributors'!$J141,'Other expenses'!$G:$G,'Squad-contributors'!T$90)</f>
        <v>0</v>
      </c>
      <c r="U141">
        <f>+SUMIFS('Other expenses'!$I:$I,'Other expenses'!$C:$C,"&gt;="&amp;'Squad-contributors'!$K141,'Other expenses'!$C:$C,"&lt;"&amp;'Squad-contributors'!$K142,'Other expenses'!$F:$F,'Squad-contributors'!$J141,'Other expenses'!$G:$G,'Squad-contributors'!U$90)</f>
        <v>0</v>
      </c>
      <c r="V141">
        <f>+SUMIFS('Other expenses'!$I:$I,'Other expenses'!$C:$C,"&gt;="&amp;'Squad-contributors'!$K141,'Other expenses'!$C:$C,"&lt;"&amp;'Squad-contributors'!$K142,'Other expenses'!$F:$F,'Squad-contributors'!$J141,'Other expenses'!$G:$G,'Squad-contributors'!V$90)</f>
        <v>0</v>
      </c>
      <c r="W141">
        <f>+SUMIFS('Other expenses'!$I:$I,'Other expenses'!$C:$C,"&gt;="&amp;'Squad-contributors'!$K141,'Other expenses'!$C:$C,"&lt;"&amp;'Squad-contributors'!$K142,'Other expenses'!$F:$F,'Squad-contributors'!$J141,'Other expenses'!$G:$G,'Squad-contributors'!W$90)</f>
        <v>25000</v>
      </c>
      <c r="X141">
        <f>+SUMIFS('Other expenses'!$I:$I,'Other expenses'!$C:$C,"&gt;="&amp;'Squad-contributors'!$K141,'Other expenses'!$C:$C,"&lt;"&amp;'Squad-contributors'!$K142,'Other expenses'!$F:$F,'Squad-contributors'!$J141,'Other expenses'!$G:$G,'Squad-contributors'!X$90)</f>
        <v>0</v>
      </c>
      <c r="Y141" s="26">
        <f t="shared" si="41"/>
        <v>37180</v>
      </c>
    </row>
    <row r="142" spans="1:25" x14ac:dyDescent="0.2">
      <c r="A142" t="str">
        <f t="shared" si="42"/>
        <v>ContributorX</v>
      </c>
      <c r="B142" s="1">
        <v>44562</v>
      </c>
      <c r="C142" s="4">
        <f>SUMIFS('Contributor Payouts'!O:O,'Contributor Payouts'!$D:$D,"&gt;="&amp;'Squad-contributors'!$B142,'Contributor Payouts'!$D:$D,"&lt;"&amp;'Squad-contributors'!$B143,'Contributor Payouts'!E:E,'Squad-contributors'!$B$130)</f>
        <v>9000</v>
      </c>
      <c r="D142" s="4">
        <f>SUMIFS('Contributor Payouts'!P:P,'Contributor Payouts'!$D:$D,"&gt;="&amp;'Squad-contributors'!$B142,'Contributor Payouts'!$D:$D,"&lt;"&amp;'Squad-contributors'!$B143,'Contributor Payouts'!F:F,'Squad-contributors'!$B$130)</f>
        <v>850</v>
      </c>
      <c r="E142" s="4">
        <f>SUMIFS('Contributor Payouts'!Q:Q,'Contributor Payouts'!$D:$D,"&gt;="&amp;'Squad-contributors'!$B142,'Contributor Payouts'!$D:$D,"&lt;"&amp;'Squad-contributors'!$B143,'Contributor Payouts'!G:G,'Squad-contributors'!$B$130)</f>
        <v>1497</v>
      </c>
      <c r="F142" s="4">
        <f>SUMIFS('Contributor Payouts'!R:R,'Contributor Payouts'!$D:$D,"&gt;="&amp;'Squad-contributors'!$B142,'Contributor Payouts'!$D:$D,"&lt;"&amp;'Squad-contributors'!$B143,'Contributor Payouts'!H:H,'Squad-contributors'!$B$130)</f>
        <v>0</v>
      </c>
      <c r="G142" s="4">
        <f>SUMIFS('Contributor Payouts'!S:S,'Contributor Payouts'!$D:$D,"&gt;="&amp;'Squad-contributors'!$B142,'Contributor Payouts'!$D:$D,"&lt;"&amp;'Squad-contributors'!$B143,'Contributor Payouts'!I:I,'Squad-contributors'!$B$130)</f>
        <v>0</v>
      </c>
      <c r="H142" s="4">
        <f t="shared" si="43"/>
        <v>11347</v>
      </c>
      <c r="J142" t="str">
        <f t="shared" si="44"/>
        <v>ContributorX</v>
      </c>
      <c r="K142" s="1">
        <v>44562</v>
      </c>
      <c r="L142" s="26">
        <f t="shared" si="40"/>
        <v>11347</v>
      </c>
      <c r="M142" s="26">
        <f t="shared" si="45"/>
        <v>11347</v>
      </c>
      <c r="N142">
        <f>+SUMIFS('Other expenses'!$I:$I,'Other expenses'!$C:$C,"&gt;="&amp;'Squad-contributors'!$K142,'Other expenses'!$C:$C,"&lt;"&amp;'Squad-contributors'!$K143,'Other expenses'!$F:$F,'Squad-contributors'!$J142,'Other expenses'!$G:$G,'Squad-contributors'!N$90)</f>
        <v>0</v>
      </c>
      <c r="O142">
        <f>+SUMIFS('Other expenses'!$I:$I,'Other expenses'!$C:$C,"&gt;="&amp;'Squad-contributors'!$K142,'Other expenses'!$C:$C,"&lt;"&amp;'Squad-contributors'!$K143,'Other expenses'!$F:$F,'Squad-contributors'!$J142,'Other expenses'!$G:$G,'Squad-contributors'!O$90)</f>
        <v>0</v>
      </c>
      <c r="P142">
        <f>+SUMIFS('Other expenses'!$I:$I,'Other expenses'!$C:$C,"&gt;="&amp;'Squad-contributors'!$K142,'Other expenses'!$C:$C,"&lt;"&amp;'Squad-contributors'!$K143,'Other expenses'!$F:$F,'Squad-contributors'!$J142,'Other expenses'!$G:$G,'Squad-contributors'!P$90)</f>
        <v>0</v>
      </c>
      <c r="Q142">
        <f>+SUMIFS('Other expenses'!$I:$I,'Other expenses'!$C:$C,"&gt;="&amp;'Squad-contributors'!$K142,'Other expenses'!$C:$C,"&lt;"&amp;'Squad-contributors'!$K143,'Other expenses'!$F:$F,'Squad-contributors'!$J142,'Other expenses'!$G:$G,'Squad-contributors'!Q$90)</f>
        <v>0</v>
      </c>
      <c r="R142">
        <f>+SUMIFS('Other expenses'!$I:$I,'Other expenses'!$C:$C,"&gt;="&amp;'Squad-contributors'!$K142,'Other expenses'!$C:$C,"&lt;"&amp;'Squad-contributors'!$K143,'Other expenses'!$F:$F,'Squad-contributors'!$J142,'Other expenses'!$G:$G,'Squad-contributors'!R$90)</f>
        <v>0</v>
      </c>
      <c r="S142">
        <f>+SUMIFS('Other expenses'!$I:$I,'Other expenses'!$C:$C,"&gt;="&amp;'Squad-contributors'!$K142,'Other expenses'!$C:$C,"&lt;"&amp;'Squad-contributors'!$K143,'Other expenses'!$F:$F,'Squad-contributors'!$J142,'Other expenses'!$G:$G,'Squad-contributors'!S$90)</f>
        <v>0</v>
      </c>
      <c r="T142">
        <f>+SUMIFS('Other expenses'!$I:$I,'Other expenses'!$C:$C,"&gt;="&amp;'Squad-contributors'!$K142,'Other expenses'!$C:$C,"&lt;"&amp;'Squad-contributors'!$K143,'Other expenses'!$F:$F,'Squad-contributors'!$J142,'Other expenses'!$G:$G,'Squad-contributors'!T$90)</f>
        <v>0</v>
      </c>
      <c r="U142">
        <f>+SUMIFS('Other expenses'!$I:$I,'Other expenses'!$C:$C,"&gt;="&amp;'Squad-contributors'!$K142,'Other expenses'!$C:$C,"&lt;"&amp;'Squad-contributors'!$K143,'Other expenses'!$F:$F,'Squad-contributors'!$J142,'Other expenses'!$G:$G,'Squad-contributors'!U$90)</f>
        <v>0</v>
      </c>
      <c r="V142">
        <f>+SUMIFS('Other expenses'!$I:$I,'Other expenses'!$C:$C,"&gt;="&amp;'Squad-contributors'!$K142,'Other expenses'!$C:$C,"&lt;"&amp;'Squad-contributors'!$K143,'Other expenses'!$F:$F,'Squad-contributors'!$J142,'Other expenses'!$G:$G,'Squad-contributors'!V$90)</f>
        <v>0</v>
      </c>
      <c r="W142">
        <f>+SUMIFS('Other expenses'!$I:$I,'Other expenses'!$C:$C,"&gt;="&amp;'Squad-contributors'!$K142,'Other expenses'!$C:$C,"&lt;"&amp;'Squad-contributors'!$K143,'Other expenses'!$F:$F,'Squad-contributors'!$J142,'Other expenses'!$G:$G,'Squad-contributors'!W$90)</f>
        <v>0</v>
      </c>
      <c r="X142">
        <f>+SUMIFS('Other expenses'!$I:$I,'Other expenses'!$C:$C,"&gt;="&amp;'Squad-contributors'!$K142,'Other expenses'!$C:$C,"&lt;"&amp;'Squad-contributors'!$K143,'Other expenses'!$F:$F,'Squad-contributors'!$J142,'Other expenses'!$G:$G,'Squad-contributors'!X$90)</f>
        <v>0</v>
      </c>
      <c r="Y142" s="26">
        <f t="shared" si="41"/>
        <v>11347</v>
      </c>
    </row>
    <row r="143" spans="1:25" x14ac:dyDescent="0.2">
      <c r="A143" t="str">
        <f t="shared" si="42"/>
        <v>ContributorX</v>
      </c>
      <c r="B143" s="1">
        <v>44593</v>
      </c>
      <c r="C143" s="4">
        <f>SUMIFS('Contributor Payouts'!O:O,'Contributor Payouts'!$D:$D,"&gt;="&amp;'Squad-contributors'!$B143,'Contributor Payouts'!$D:$D,"&lt;"&amp;'Squad-contributors'!$B144,'Contributor Payouts'!E:E,'Squad-contributors'!$B$130)</f>
        <v>9450</v>
      </c>
      <c r="D143" s="4">
        <f>SUMIFS('Contributor Payouts'!P:P,'Contributor Payouts'!$D:$D,"&gt;="&amp;'Squad-contributors'!$B143,'Contributor Payouts'!$D:$D,"&lt;"&amp;'Squad-contributors'!$B144,'Contributor Payouts'!F:F,'Squad-contributors'!$B$130)</f>
        <v>450</v>
      </c>
      <c r="E143" s="4">
        <f>SUMIFS('Contributor Payouts'!Q:Q,'Contributor Payouts'!$D:$D,"&gt;="&amp;'Squad-contributors'!$B143,'Contributor Payouts'!$D:$D,"&lt;"&amp;'Squad-contributors'!$B144,'Contributor Payouts'!G:G,'Squad-contributors'!$B$130)</f>
        <v>1710</v>
      </c>
      <c r="F143" s="4">
        <f>SUMIFS('Contributor Payouts'!R:R,'Contributor Payouts'!$D:$D,"&gt;="&amp;'Squad-contributors'!$B143,'Contributor Payouts'!$D:$D,"&lt;"&amp;'Squad-contributors'!$B144,'Contributor Payouts'!H:H,'Squad-contributors'!$B$130)</f>
        <v>0</v>
      </c>
      <c r="G143" s="4">
        <f>SUMIFS('Contributor Payouts'!S:S,'Contributor Payouts'!$D:$D,"&gt;="&amp;'Squad-contributors'!$B143,'Contributor Payouts'!$D:$D,"&lt;"&amp;'Squad-contributors'!$B144,'Contributor Payouts'!I:I,'Squad-contributors'!$B$130)</f>
        <v>0</v>
      </c>
      <c r="H143" s="4">
        <f t="shared" si="43"/>
        <v>11610</v>
      </c>
      <c r="J143" t="str">
        <f t="shared" si="44"/>
        <v>ContributorX</v>
      </c>
      <c r="K143" s="1">
        <v>44593</v>
      </c>
      <c r="L143" s="26">
        <f t="shared" si="40"/>
        <v>13504</v>
      </c>
      <c r="M143" s="26">
        <f t="shared" si="45"/>
        <v>11610</v>
      </c>
      <c r="N143">
        <f>+SUMIFS('Other expenses'!$I:$I,'Other expenses'!$C:$C,"&gt;="&amp;'Squad-contributors'!$K143,'Other expenses'!$C:$C,"&lt;"&amp;'Squad-contributors'!$K144,'Other expenses'!$F:$F,'Squad-contributors'!$J143,'Other expenses'!$G:$G,'Squad-contributors'!N$90)</f>
        <v>0</v>
      </c>
      <c r="O143">
        <f>+SUMIFS('Other expenses'!$I:$I,'Other expenses'!$C:$C,"&gt;="&amp;'Squad-contributors'!$K143,'Other expenses'!$C:$C,"&lt;"&amp;'Squad-contributors'!$K144,'Other expenses'!$F:$F,'Squad-contributors'!$J143,'Other expenses'!$G:$G,'Squad-contributors'!O$90)</f>
        <v>0</v>
      </c>
      <c r="P143">
        <f>+SUMIFS('Other expenses'!$I:$I,'Other expenses'!$C:$C,"&gt;="&amp;'Squad-contributors'!$K143,'Other expenses'!$C:$C,"&lt;"&amp;'Squad-contributors'!$K144,'Other expenses'!$F:$F,'Squad-contributors'!$J143,'Other expenses'!$G:$G,'Squad-contributors'!P$90)</f>
        <v>0</v>
      </c>
      <c r="Q143">
        <f>+SUMIFS('Other expenses'!$I:$I,'Other expenses'!$C:$C,"&gt;="&amp;'Squad-contributors'!$K143,'Other expenses'!$C:$C,"&lt;"&amp;'Squad-contributors'!$K144,'Other expenses'!$F:$F,'Squad-contributors'!$J143,'Other expenses'!$G:$G,'Squad-contributors'!Q$90)</f>
        <v>0</v>
      </c>
      <c r="R143">
        <f>+SUMIFS('Other expenses'!$I:$I,'Other expenses'!$C:$C,"&gt;="&amp;'Squad-contributors'!$K143,'Other expenses'!$C:$C,"&lt;"&amp;'Squad-contributors'!$K144,'Other expenses'!$F:$F,'Squad-contributors'!$J143,'Other expenses'!$G:$G,'Squad-contributors'!R$90)</f>
        <v>0</v>
      </c>
      <c r="S143">
        <f>+SUMIFS('Other expenses'!$I:$I,'Other expenses'!$C:$C,"&gt;="&amp;'Squad-contributors'!$K143,'Other expenses'!$C:$C,"&lt;"&amp;'Squad-contributors'!$K144,'Other expenses'!$F:$F,'Squad-contributors'!$J143,'Other expenses'!$G:$G,'Squad-contributors'!S$90)</f>
        <v>0</v>
      </c>
      <c r="T143">
        <f>+SUMIFS('Other expenses'!$I:$I,'Other expenses'!$C:$C,"&gt;="&amp;'Squad-contributors'!$K143,'Other expenses'!$C:$C,"&lt;"&amp;'Squad-contributors'!$K144,'Other expenses'!$F:$F,'Squad-contributors'!$J143,'Other expenses'!$G:$G,'Squad-contributors'!T$90)</f>
        <v>0</v>
      </c>
      <c r="U143">
        <f>+SUMIFS('Other expenses'!$I:$I,'Other expenses'!$C:$C,"&gt;="&amp;'Squad-contributors'!$K143,'Other expenses'!$C:$C,"&lt;"&amp;'Squad-contributors'!$K144,'Other expenses'!$F:$F,'Squad-contributors'!$J143,'Other expenses'!$G:$G,'Squad-contributors'!U$90)</f>
        <v>0</v>
      </c>
      <c r="V143">
        <f>+SUMIFS('Other expenses'!$I:$I,'Other expenses'!$C:$C,"&gt;="&amp;'Squad-contributors'!$K143,'Other expenses'!$C:$C,"&lt;"&amp;'Squad-contributors'!$K144,'Other expenses'!$F:$F,'Squad-contributors'!$J143,'Other expenses'!$G:$G,'Squad-contributors'!V$90)</f>
        <v>0</v>
      </c>
      <c r="W143">
        <f>+SUMIFS('Other expenses'!$I:$I,'Other expenses'!$C:$C,"&gt;="&amp;'Squad-contributors'!$K143,'Other expenses'!$C:$C,"&lt;"&amp;'Squad-contributors'!$K144,'Other expenses'!$F:$F,'Squad-contributors'!$J143,'Other expenses'!$G:$G,'Squad-contributors'!W$90)</f>
        <v>1894</v>
      </c>
      <c r="X143">
        <f>+SUMIFS('Other expenses'!$I:$I,'Other expenses'!$C:$C,"&gt;="&amp;'Squad-contributors'!$K143,'Other expenses'!$C:$C,"&lt;"&amp;'Squad-contributors'!$K144,'Other expenses'!$F:$F,'Squad-contributors'!$J143,'Other expenses'!$G:$G,'Squad-contributors'!X$90)</f>
        <v>0</v>
      </c>
      <c r="Y143" s="26">
        <f t="shared" si="41"/>
        <v>13504</v>
      </c>
    </row>
    <row r="144" spans="1:25" x14ac:dyDescent="0.2">
      <c r="A144" t="str">
        <f t="shared" si="42"/>
        <v>ContributorX</v>
      </c>
      <c r="B144" s="1">
        <v>44621</v>
      </c>
      <c r="C144" s="4">
        <f>SUMIFS('Contributor Payouts'!O:O,'Contributor Payouts'!$D:$D,"&gt;="&amp;'Squad-contributors'!$B144,'Contributor Payouts'!$D:$D,"&lt;"&amp;'Squad-contributors'!$B145,'Contributor Payouts'!E:E,'Squad-contributors'!$B$130)</f>
        <v>9700</v>
      </c>
      <c r="D144" s="4">
        <f>SUMIFS('Contributor Payouts'!P:P,'Contributor Payouts'!$D:$D,"&gt;="&amp;'Squad-contributors'!$B144,'Contributor Payouts'!$D:$D,"&lt;"&amp;'Squad-contributors'!$B145,'Contributor Payouts'!F:F,'Squad-contributors'!$B$130)</f>
        <v>450</v>
      </c>
      <c r="E144" s="4">
        <f>SUMIFS('Contributor Payouts'!Q:Q,'Contributor Payouts'!$D:$D,"&gt;="&amp;'Squad-contributors'!$B144,'Contributor Payouts'!$D:$D,"&lt;"&amp;'Squad-contributors'!$B145,'Contributor Payouts'!G:G,'Squad-contributors'!$B$130)</f>
        <v>1710</v>
      </c>
      <c r="F144" s="4">
        <f>SUMIFS('Contributor Payouts'!R:R,'Contributor Payouts'!$D:$D,"&gt;="&amp;'Squad-contributors'!$B144,'Contributor Payouts'!$D:$D,"&lt;"&amp;'Squad-contributors'!$B145,'Contributor Payouts'!H:H,'Squad-contributors'!$B$130)</f>
        <v>0</v>
      </c>
      <c r="G144" s="4">
        <f>SUMIFS('Contributor Payouts'!S:S,'Contributor Payouts'!$D:$D,"&gt;="&amp;'Squad-contributors'!$B144,'Contributor Payouts'!$D:$D,"&lt;"&amp;'Squad-contributors'!$B145,'Contributor Payouts'!I:I,'Squad-contributors'!$B$130)</f>
        <v>0</v>
      </c>
      <c r="H144" s="4">
        <f t="shared" si="43"/>
        <v>11860</v>
      </c>
      <c r="J144" t="str">
        <f t="shared" si="44"/>
        <v>ContributorX</v>
      </c>
      <c r="K144" s="1">
        <v>44621</v>
      </c>
      <c r="L144" s="26">
        <f t="shared" si="40"/>
        <v>15400</v>
      </c>
      <c r="M144" s="26">
        <f t="shared" si="45"/>
        <v>11860</v>
      </c>
      <c r="N144">
        <f>+SUMIFS('Other expenses'!$I:$I,'Other expenses'!$C:$C,"&gt;="&amp;'Squad-contributors'!$K144,'Other expenses'!$C:$C,"&lt;"&amp;'Squad-contributors'!$K145,'Other expenses'!$F:$F,'Squad-contributors'!$J144,'Other expenses'!$G:$G,'Squad-contributors'!N$90)</f>
        <v>0</v>
      </c>
      <c r="O144">
        <f>+SUMIFS('Other expenses'!$I:$I,'Other expenses'!$C:$C,"&gt;="&amp;'Squad-contributors'!$K144,'Other expenses'!$C:$C,"&lt;"&amp;'Squad-contributors'!$K145,'Other expenses'!$F:$F,'Squad-contributors'!$J144,'Other expenses'!$G:$G,'Squad-contributors'!O$90)</f>
        <v>0</v>
      </c>
      <c r="P144">
        <f>+SUMIFS('Other expenses'!$I:$I,'Other expenses'!$C:$C,"&gt;="&amp;'Squad-contributors'!$K144,'Other expenses'!$C:$C,"&lt;"&amp;'Squad-contributors'!$K145,'Other expenses'!$F:$F,'Squad-contributors'!$J144,'Other expenses'!$G:$G,'Squad-contributors'!P$90)</f>
        <v>0</v>
      </c>
      <c r="Q144">
        <f>+SUMIFS('Other expenses'!$I:$I,'Other expenses'!$C:$C,"&gt;="&amp;'Squad-contributors'!$K144,'Other expenses'!$C:$C,"&lt;"&amp;'Squad-contributors'!$K145,'Other expenses'!$F:$F,'Squad-contributors'!$J144,'Other expenses'!$G:$G,'Squad-contributors'!Q$90)</f>
        <v>0</v>
      </c>
      <c r="R144">
        <f>+SUMIFS('Other expenses'!$I:$I,'Other expenses'!$C:$C,"&gt;="&amp;'Squad-contributors'!$K144,'Other expenses'!$C:$C,"&lt;"&amp;'Squad-contributors'!$K145,'Other expenses'!$F:$F,'Squad-contributors'!$J144,'Other expenses'!$G:$G,'Squad-contributors'!R$90)</f>
        <v>3540</v>
      </c>
      <c r="S144">
        <f>+SUMIFS('Other expenses'!$I:$I,'Other expenses'!$C:$C,"&gt;="&amp;'Squad-contributors'!$K144,'Other expenses'!$C:$C,"&lt;"&amp;'Squad-contributors'!$K145,'Other expenses'!$F:$F,'Squad-contributors'!$J144,'Other expenses'!$G:$G,'Squad-contributors'!S$90)</f>
        <v>0</v>
      </c>
      <c r="T144">
        <f>+SUMIFS('Other expenses'!$I:$I,'Other expenses'!$C:$C,"&gt;="&amp;'Squad-contributors'!$K144,'Other expenses'!$C:$C,"&lt;"&amp;'Squad-contributors'!$K145,'Other expenses'!$F:$F,'Squad-contributors'!$J144,'Other expenses'!$G:$G,'Squad-contributors'!T$90)</f>
        <v>0</v>
      </c>
      <c r="U144">
        <f>+SUMIFS('Other expenses'!$I:$I,'Other expenses'!$C:$C,"&gt;="&amp;'Squad-contributors'!$K144,'Other expenses'!$C:$C,"&lt;"&amp;'Squad-contributors'!$K145,'Other expenses'!$F:$F,'Squad-contributors'!$J144,'Other expenses'!$G:$G,'Squad-contributors'!U$90)</f>
        <v>0</v>
      </c>
      <c r="V144">
        <f>+SUMIFS('Other expenses'!$I:$I,'Other expenses'!$C:$C,"&gt;="&amp;'Squad-contributors'!$K144,'Other expenses'!$C:$C,"&lt;"&amp;'Squad-contributors'!$K145,'Other expenses'!$F:$F,'Squad-contributors'!$J144,'Other expenses'!$G:$G,'Squad-contributors'!V$90)</f>
        <v>0</v>
      </c>
      <c r="W144">
        <f>+SUMIFS('Other expenses'!$I:$I,'Other expenses'!$C:$C,"&gt;="&amp;'Squad-contributors'!$K144,'Other expenses'!$C:$C,"&lt;"&amp;'Squad-contributors'!$K145,'Other expenses'!$F:$F,'Squad-contributors'!$J144,'Other expenses'!$G:$G,'Squad-contributors'!W$90)</f>
        <v>0</v>
      </c>
      <c r="X144">
        <f>+SUMIFS('Other expenses'!$I:$I,'Other expenses'!$C:$C,"&gt;="&amp;'Squad-contributors'!$K144,'Other expenses'!$C:$C,"&lt;"&amp;'Squad-contributors'!$K145,'Other expenses'!$F:$F,'Squad-contributors'!$J144,'Other expenses'!$G:$G,'Squad-contributors'!X$90)</f>
        <v>0</v>
      </c>
      <c r="Y144" s="26">
        <f t="shared" si="41"/>
        <v>15400</v>
      </c>
    </row>
    <row r="145" spans="1:25" x14ac:dyDescent="0.2">
      <c r="A145" t="str">
        <f t="shared" si="42"/>
        <v>ContributorX</v>
      </c>
      <c r="B145" s="1">
        <v>44652</v>
      </c>
      <c r="C145" s="4">
        <f>SUMIFS('Contributor Payouts'!O:O,'Contributor Payouts'!$D:$D,"&gt;="&amp;'Squad-contributors'!$B145,'Contributor Payouts'!$D:$D,"&lt;"&amp;'Squad-contributors'!$B146,'Contributor Payouts'!E:E,'Squad-contributors'!$B$130)</f>
        <v>9200</v>
      </c>
      <c r="D145" s="4">
        <f>SUMIFS('Contributor Payouts'!P:P,'Contributor Payouts'!$D:$D,"&gt;="&amp;'Squad-contributors'!$B145,'Contributor Payouts'!$D:$D,"&lt;"&amp;'Squad-contributors'!$B146,'Contributor Payouts'!F:F,'Squad-contributors'!$B$130)</f>
        <v>450</v>
      </c>
      <c r="E145" s="4">
        <f>SUMIFS('Contributor Payouts'!Q:Q,'Contributor Payouts'!$D:$D,"&gt;="&amp;'Squad-contributors'!$B145,'Contributor Payouts'!$D:$D,"&lt;"&amp;'Squad-contributors'!$B146,'Contributor Payouts'!G:G,'Squad-contributors'!$B$130)</f>
        <v>1710</v>
      </c>
      <c r="F145" s="4">
        <f>SUMIFS('Contributor Payouts'!R:R,'Contributor Payouts'!$D:$D,"&gt;="&amp;'Squad-contributors'!$B145,'Contributor Payouts'!$D:$D,"&lt;"&amp;'Squad-contributors'!$B146,'Contributor Payouts'!H:H,'Squad-contributors'!$B$130)</f>
        <v>0</v>
      </c>
      <c r="G145" s="4">
        <f>SUMIFS('Contributor Payouts'!S:S,'Contributor Payouts'!$D:$D,"&gt;="&amp;'Squad-contributors'!$B145,'Contributor Payouts'!$D:$D,"&lt;"&amp;'Squad-contributors'!$B146,'Contributor Payouts'!I:I,'Squad-contributors'!$B$130)</f>
        <v>0</v>
      </c>
      <c r="H145" s="4">
        <f t="shared" si="43"/>
        <v>11360</v>
      </c>
      <c r="J145" t="str">
        <f t="shared" si="44"/>
        <v>ContributorX</v>
      </c>
      <c r="K145" s="1">
        <v>44652</v>
      </c>
      <c r="L145" s="26">
        <f t="shared" si="40"/>
        <v>15591</v>
      </c>
      <c r="M145" s="26">
        <f t="shared" si="45"/>
        <v>11360</v>
      </c>
      <c r="N145">
        <f>+SUMIFS('Other expenses'!$I:$I,'Other expenses'!$C:$C,"&gt;="&amp;'Squad-contributors'!$K145,'Other expenses'!$C:$C,"&lt;"&amp;'Squad-contributors'!$K146,'Other expenses'!$F:$F,'Squad-contributors'!$J145,'Other expenses'!$G:$G,'Squad-contributors'!N$90)</f>
        <v>0</v>
      </c>
      <c r="O145">
        <f>+SUMIFS('Other expenses'!$I:$I,'Other expenses'!$C:$C,"&gt;="&amp;'Squad-contributors'!$K145,'Other expenses'!$C:$C,"&lt;"&amp;'Squad-contributors'!$K146,'Other expenses'!$F:$F,'Squad-contributors'!$J145,'Other expenses'!$G:$G,'Squad-contributors'!O$90)</f>
        <v>0</v>
      </c>
      <c r="P145">
        <f>+SUMIFS('Other expenses'!$I:$I,'Other expenses'!$C:$C,"&gt;="&amp;'Squad-contributors'!$K145,'Other expenses'!$C:$C,"&lt;"&amp;'Squad-contributors'!$K146,'Other expenses'!$F:$F,'Squad-contributors'!$J145,'Other expenses'!$G:$G,'Squad-contributors'!P$90)</f>
        <v>0</v>
      </c>
      <c r="Q145">
        <f>+SUMIFS('Other expenses'!$I:$I,'Other expenses'!$C:$C,"&gt;="&amp;'Squad-contributors'!$K145,'Other expenses'!$C:$C,"&lt;"&amp;'Squad-contributors'!$K146,'Other expenses'!$F:$F,'Squad-contributors'!$J145,'Other expenses'!$G:$G,'Squad-contributors'!Q$90)</f>
        <v>0</v>
      </c>
      <c r="R145">
        <f>+SUMIFS('Other expenses'!$I:$I,'Other expenses'!$C:$C,"&gt;="&amp;'Squad-contributors'!$K145,'Other expenses'!$C:$C,"&lt;"&amp;'Squad-contributors'!$K146,'Other expenses'!$F:$F,'Squad-contributors'!$J145,'Other expenses'!$G:$G,'Squad-contributors'!R$90)</f>
        <v>4231</v>
      </c>
      <c r="S145">
        <f>+SUMIFS('Other expenses'!$I:$I,'Other expenses'!$C:$C,"&gt;="&amp;'Squad-contributors'!$K145,'Other expenses'!$C:$C,"&lt;"&amp;'Squad-contributors'!$K146,'Other expenses'!$F:$F,'Squad-contributors'!$J145,'Other expenses'!$G:$G,'Squad-contributors'!S$90)</f>
        <v>0</v>
      </c>
      <c r="T145">
        <f>+SUMIFS('Other expenses'!$I:$I,'Other expenses'!$C:$C,"&gt;="&amp;'Squad-contributors'!$K145,'Other expenses'!$C:$C,"&lt;"&amp;'Squad-contributors'!$K146,'Other expenses'!$F:$F,'Squad-contributors'!$J145,'Other expenses'!$G:$G,'Squad-contributors'!T$90)</f>
        <v>0</v>
      </c>
      <c r="U145">
        <f>+SUMIFS('Other expenses'!$I:$I,'Other expenses'!$C:$C,"&gt;="&amp;'Squad-contributors'!$K145,'Other expenses'!$C:$C,"&lt;"&amp;'Squad-contributors'!$K146,'Other expenses'!$F:$F,'Squad-contributors'!$J145,'Other expenses'!$G:$G,'Squad-contributors'!U$90)</f>
        <v>0</v>
      </c>
      <c r="V145">
        <f>+SUMIFS('Other expenses'!$I:$I,'Other expenses'!$C:$C,"&gt;="&amp;'Squad-contributors'!$K145,'Other expenses'!$C:$C,"&lt;"&amp;'Squad-contributors'!$K146,'Other expenses'!$F:$F,'Squad-contributors'!$J145,'Other expenses'!$G:$G,'Squad-contributors'!V$90)</f>
        <v>0</v>
      </c>
      <c r="W145">
        <f>+SUMIFS('Other expenses'!$I:$I,'Other expenses'!$C:$C,"&gt;="&amp;'Squad-contributors'!$K145,'Other expenses'!$C:$C,"&lt;"&amp;'Squad-contributors'!$K146,'Other expenses'!$F:$F,'Squad-contributors'!$J145,'Other expenses'!$G:$G,'Squad-contributors'!W$90)</f>
        <v>0</v>
      </c>
      <c r="X145">
        <f>+SUMIFS('Other expenses'!$I:$I,'Other expenses'!$C:$C,"&gt;="&amp;'Squad-contributors'!$K145,'Other expenses'!$C:$C,"&lt;"&amp;'Squad-contributors'!$K146,'Other expenses'!$F:$F,'Squad-contributors'!$J145,'Other expenses'!$G:$G,'Squad-contributors'!X$90)</f>
        <v>0</v>
      </c>
      <c r="Y145" s="26">
        <f t="shared" si="41"/>
        <v>15591</v>
      </c>
    </row>
    <row r="146" spans="1:25" x14ac:dyDescent="0.2">
      <c r="A146" t="str">
        <f t="shared" si="42"/>
        <v>ContributorX</v>
      </c>
      <c r="B146" s="1">
        <v>44682</v>
      </c>
      <c r="C146" s="4">
        <f>SUMIFS('Contributor Payouts'!O:O,'Contributor Payouts'!$D:$D,"&gt;="&amp;'Squad-contributors'!$B146,'Contributor Payouts'!$D:$D,"&lt;"&amp;'Squad-contributors'!$B147,'Contributor Payouts'!E:E,'Squad-contributors'!$B$130)</f>
        <v>9700</v>
      </c>
      <c r="D146" s="4">
        <f>SUMIFS('Contributor Payouts'!P:P,'Contributor Payouts'!$D:$D,"&gt;="&amp;'Squad-contributors'!$B146,'Contributor Payouts'!$D:$D,"&lt;"&amp;'Squad-contributors'!$B147,'Contributor Payouts'!F:F,'Squad-contributors'!$B$130)</f>
        <v>450</v>
      </c>
      <c r="E146" s="4">
        <f>SUMIFS('Contributor Payouts'!Q:Q,'Contributor Payouts'!$D:$D,"&gt;="&amp;'Squad-contributors'!$B146,'Contributor Payouts'!$D:$D,"&lt;"&amp;'Squad-contributors'!$B147,'Contributor Payouts'!G:G,'Squad-contributors'!$B$130)</f>
        <v>900</v>
      </c>
      <c r="F146" s="4">
        <f>SUMIFS('Contributor Payouts'!R:R,'Contributor Payouts'!$D:$D,"&gt;="&amp;'Squad-contributors'!$B146,'Contributor Payouts'!$D:$D,"&lt;"&amp;'Squad-contributors'!$B147,'Contributor Payouts'!H:H,'Squad-contributors'!$B$130)</f>
        <v>0</v>
      </c>
      <c r="G146" s="4">
        <f>SUMIFS('Contributor Payouts'!S:S,'Contributor Payouts'!$D:$D,"&gt;="&amp;'Squad-contributors'!$B146,'Contributor Payouts'!$D:$D,"&lt;"&amp;'Squad-contributors'!$B147,'Contributor Payouts'!I:I,'Squad-contributors'!$B$130)</f>
        <v>0</v>
      </c>
      <c r="H146" s="4">
        <f t="shared" si="43"/>
        <v>11050</v>
      </c>
      <c r="J146" t="str">
        <f t="shared" si="44"/>
        <v>ContributorX</v>
      </c>
      <c r="K146" s="1">
        <v>44682</v>
      </c>
      <c r="L146" s="26">
        <f t="shared" si="40"/>
        <v>17244</v>
      </c>
      <c r="M146" s="26">
        <f t="shared" si="45"/>
        <v>11050</v>
      </c>
      <c r="N146">
        <f>+SUMIFS('Other expenses'!$I:$I,'Other expenses'!$C:$C,"&gt;="&amp;'Squad-contributors'!$K146,'Other expenses'!$C:$C,"&lt;"&amp;'Squad-contributors'!$K147,'Other expenses'!$F:$F,'Squad-contributors'!$J146,'Other expenses'!$G:$G,'Squad-contributors'!N$90)</f>
        <v>0</v>
      </c>
      <c r="O146">
        <f>+SUMIFS('Other expenses'!$I:$I,'Other expenses'!$C:$C,"&gt;="&amp;'Squad-contributors'!$K146,'Other expenses'!$C:$C,"&lt;"&amp;'Squad-contributors'!$K147,'Other expenses'!$F:$F,'Squad-contributors'!$J146,'Other expenses'!$G:$G,'Squad-contributors'!O$90)</f>
        <v>0</v>
      </c>
      <c r="P146">
        <f>+SUMIFS('Other expenses'!$I:$I,'Other expenses'!$C:$C,"&gt;="&amp;'Squad-contributors'!$K146,'Other expenses'!$C:$C,"&lt;"&amp;'Squad-contributors'!$K147,'Other expenses'!$F:$F,'Squad-contributors'!$J146,'Other expenses'!$G:$G,'Squad-contributors'!P$90)</f>
        <v>0</v>
      </c>
      <c r="Q146">
        <f>+SUMIFS('Other expenses'!$I:$I,'Other expenses'!$C:$C,"&gt;="&amp;'Squad-contributors'!$K146,'Other expenses'!$C:$C,"&lt;"&amp;'Squad-contributors'!$K147,'Other expenses'!$F:$F,'Squad-contributors'!$J146,'Other expenses'!$G:$G,'Squad-contributors'!Q$90)</f>
        <v>0</v>
      </c>
      <c r="R146">
        <f>+SUMIFS('Other expenses'!$I:$I,'Other expenses'!$C:$C,"&gt;="&amp;'Squad-contributors'!$K146,'Other expenses'!$C:$C,"&lt;"&amp;'Squad-contributors'!$K147,'Other expenses'!$F:$F,'Squad-contributors'!$J146,'Other expenses'!$G:$G,'Squad-contributors'!R$90)</f>
        <v>6194</v>
      </c>
      <c r="S146">
        <f>+SUMIFS('Other expenses'!$I:$I,'Other expenses'!$C:$C,"&gt;="&amp;'Squad-contributors'!$K146,'Other expenses'!$C:$C,"&lt;"&amp;'Squad-contributors'!$K147,'Other expenses'!$F:$F,'Squad-contributors'!$J146,'Other expenses'!$G:$G,'Squad-contributors'!S$90)</f>
        <v>0</v>
      </c>
      <c r="T146">
        <f>+SUMIFS('Other expenses'!$I:$I,'Other expenses'!$C:$C,"&gt;="&amp;'Squad-contributors'!$K146,'Other expenses'!$C:$C,"&lt;"&amp;'Squad-contributors'!$K147,'Other expenses'!$F:$F,'Squad-contributors'!$J146,'Other expenses'!$G:$G,'Squad-contributors'!T$90)</f>
        <v>0</v>
      </c>
      <c r="U146">
        <f>+SUMIFS('Other expenses'!$I:$I,'Other expenses'!$C:$C,"&gt;="&amp;'Squad-contributors'!$K146,'Other expenses'!$C:$C,"&lt;"&amp;'Squad-contributors'!$K147,'Other expenses'!$F:$F,'Squad-contributors'!$J146,'Other expenses'!$G:$G,'Squad-contributors'!U$90)</f>
        <v>0</v>
      </c>
      <c r="V146">
        <f>+SUMIFS('Other expenses'!$I:$I,'Other expenses'!$C:$C,"&gt;="&amp;'Squad-contributors'!$K146,'Other expenses'!$C:$C,"&lt;"&amp;'Squad-contributors'!$K147,'Other expenses'!$F:$F,'Squad-contributors'!$J146,'Other expenses'!$G:$G,'Squad-contributors'!V$90)</f>
        <v>0</v>
      </c>
      <c r="W146">
        <f>+SUMIFS('Other expenses'!$I:$I,'Other expenses'!$C:$C,"&gt;="&amp;'Squad-contributors'!$K146,'Other expenses'!$C:$C,"&lt;"&amp;'Squad-contributors'!$K147,'Other expenses'!$F:$F,'Squad-contributors'!$J146,'Other expenses'!$G:$G,'Squad-contributors'!W$90)</f>
        <v>0</v>
      </c>
      <c r="X146">
        <f>+SUMIFS('Other expenses'!$I:$I,'Other expenses'!$C:$C,"&gt;="&amp;'Squad-contributors'!$K146,'Other expenses'!$C:$C,"&lt;"&amp;'Squad-contributors'!$K147,'Other expenses'!$F:$F,'Squad-contributors'!$J146,'Other expenses'!$G:$G,'Squad-contributors'!X$90)</f>
        <v>0</v>
      </c>
      <c r="Y146" s="26">
        <f t="shared" si="41"/>
        <v>17244</v>
      </c>
    </row>
    <row r="147" spans="1:25" x14ac:dyDescent="0.2">
      <c r="A147" t="str">
        <f t="shared" si="42"/>
        <v>ContributorX</v>
      </c>
      <c r="B147" s="1">
        <v>44713</v>
      </c>
      <c r="J147" t="str">
        <f t="shared" si="44"/>
        <v>ContributorX</v>
      </c>
      <c r="K147" s="1">
        <v>44713</v>
      </c>
      <c r="L147" s="26">
        <f t="shared" si="40"/>
        <v>0</v>
      </c>
      <c r="M147" s="26">
        <f t="shared" si="45"/>
        <v>0</v>
      </c>
    </row>
    <row r="150" spans="1:25" x14ac:dyDescent="0.2">
      <c r="A150" t="s">
        <v>1345</v>
      </c>
      <c r="B150" t="s">
        <v>98</v>
      </c>
      <c r="C150" s="2" t="s">
        <v>4</v>
      </c>
      <c r="D150" s="2" t="s">
        <v>5</v>
      </c>
      <c r="E150" s="2" t="s">
        <v>6</v>
      </c>
      <c r="F150" s="2" t="s">
        <v>7</v>
      </c>
      <c r="G150" s="2" t="s">
        <v>8</v>
      </c>
      <c r="H150" s="2" t="s">
        <v>1435</v>
      </c>
      <c r="J150" t="s">
        <v>1345</v>
      </c>
      <c r="K150" t="str">
        <f>+B150</f>
        <v>Ecosystem Development &amp; Security</v>
      </c>
      <c r="L150" t="s">
        <v>1473</v>
      </c>
      <c r="M150" t="s">
        <v>1456</v>
      </c>
      <c r="N150" s="30" t="s">
        <v>883</v>
      </c>
      <c r="O150" s="30" t="s">
        <v>1414</v>
      </c>
      <c r="P150" s="30" t="s">
        <v>901</v>
      </c>
      <c r="Q150" s="30" t="s">
        <v>1035</v>
      </c>
      <c r="R150" s="30" t="s">
        <v>1003</v>
      </c>
      <c r="S150" s="30" t="s">
        <v>896</v>
      </c>
      <c r="T150" s="30" t="s">
        <v>968</v>
      </c>
      <c r="U150" s="30" t="s">
        <v>932</v>
      </c>
      <c r="V150" s="30" t="s">
        <v>1067</v>
      </c>
      <c r="W150" s="30" t="s">
        <v>874</v>
      </c>
      <c r="X150" s="30" t="s">
        <v>1044</v>
      </c>
    </row>
    <row r="151" spans="1:25" x14ac:dyDescent="0.2">
      <c r="A151" t="str">
        <f>+B$150</f>
        <v>Ecosystem Development &amp; Security</v>
      </c>
      <c r="B151" s="1">
        <v>44228</v>
      </c>
      <c r="C151" s="4">
        <f>SUMIFS('Contributor Payouts'!O:O,'Contributor Payouts'!$D:$D,"&gt;="&amp;'Squad-contributors'!$B151,'Contributor Payouts'!$D:$D,"&lt;"&amp;'Squad-contributors'!$B152,'Contributor Payouts'!E:E,'Squad-contributors'!$B$150)</f>
        <v>2800</v>
      </c>
      <c r="D151" s="4">
        <f>SUMIFS('Contributor Payouts'!P:P,'Contributor Payouts'!$D:$D,"&gt;="&amp;'Squad-contributors'!$B151,'Contributor Payouts'!$D:$D,"&lt;"&amp;'Squad-contributors'!$B152,'Contributor Payouts'!F:F,'Squad-contributors'!$B$150)</f>
        <v>437.5</v>
      </c>
      <c r="E151" s="4">
        <f>SUMIFS('Contributor Payouts'!Q:Q,'Contributor Payouts'!$D:$D,"&gt;="&amp;'Squad-contributors'!$B151,'Contributor Payouts'!$D:$D,"&lt;"&amp;'Squad-contributors'!$B152,'Contributor Payouts'!G:G,'Squad-contributors'!$B$150)</f>
        <v>360</v>
      </c>
      <c r="F151" s="4">
        <f>SUMIFS('Contributor Payouts'!R:R,'Contributor Payouts'!$D:$D,"&gt;="&amp;'Squad-contributors'!$B151,'Contributor Payouts'!$D:$D,"&lt;"&amp;'Squad-contributors'!$B152,'Contributor Payouts'!H:H,'Squad-contributors'!$B$150)</f>
        <v>720</v>
      </c>
      <c r="G151" s="4">
        <f>SUMIFS('Contributor Payouts'!S:S,'Contributor Payouts'!$D:$D,"&gt;="&amp;'Squad-contributors'!$B151,'Contributor Payouts'!$D:$D,"&lt;"&amp;'Squad-contributors'!$B152,'Contributor Payouts'!I:I,'Squad-contributors'!$B$150)</f>
        <v>400</v>
      </c>
      <c r="H151" s="4">
        <f>SUM(C151:G151)</f>
        <v>4717.5</v>
      </c>
      <c r="J151" t="str">
        <f>+A151</f>
        <v>Ecosystem Development &amp; Security</v>
      </c>
      <c r="K151" s="1">
        <v>44228</v>
      </c>
      <c r="L151" s="26">
        <f t="shared" ref="L151:L167" si="46">+SUM(M151:X151)</f>
        <v>4717.5</v>
      </c>
      <c r="M151" s="26">
        <f>+H151</f>
        <v>4717.5</v>
      </c>
      <c r="N151">
        <f>+SUMIFS('Other expenses'!$I:$I,'Other expenses'!$C:$C,"&gt;="&amp;'Squad-contributors'!$K151,'Other expenses'!$C:$C,"&lt;"&amp;'Squad-contributors'!$K152,'Other expenses'!$F:$F,'Squad-contributors'!$J151,'Other expenses'!$G:$G,'Squad-contributors'!N$90)</f>
        <v>0</v>
      </c>
      <c r="O151">
        <f>+SUMIFS('Other expenses'!$I:$I,'Other expenses'!$C:$C,"&gt;="&amp;'Squad-contributors'!$K151,'Other expenses'!$C:$C,"&lt;"&amp;'Squad-contributors'!$K152,'Other expenses'!$F:$F,'Squad-contributors'!$J151,'Other expenses'!$G:$G,'Squad-contributors'!O$90)</f>
        <v>0</v>
      </c>
      <c r="P151">
        <f>+SUMIFS('Other expenses'!$I:$I,'Other expenses'!$C:$C,"&gt;="&amp;'Squad-contributors'!$K151,'Other expenses'!$C:$C,"&lt;"&amp;'Squad-contributors'!$K152,'Other expenses'!$F:$F,'Squad-contributors'!$J151,'Other expenses'!$G:$G,'Squad-contributors'!P$90)</f>
        <v>0</v>
      </c>
      <c r="Q151">
        <f>+SUMIFS('Other expenses'!$I:$I,'Other expenses'!$C:$C,"&gt;="&amp;'Squad-contributors'!$K151,'Other expenses'!$C:$C,"&lt;"&amp;'Squad-contributors'!$K152,'Other expenses'!$F:$F,'Squad-contributors'!$J151,'Other expenses'!$G:$G,'Squad-contributors'!Q$90)</f>
        <v>0</v>
      </c>
      <c r="R151">
        <f>+SUMIFS('Other expenses'!$I:$I,'Other expenses'!$C:$C,"&gt;="&amp;'Squad-contributors'!$K151,'Other expenses'!$C:$C,"&lt;"&amp;'Squad-contributors'!$K152,'Other expenses'!$F:$F,'Squad-contributors'!$J151,'Other expenses'!$G:$G,'Squad-contributors'!R$90)</f>
        <v>0</v>
      </c>
      <c r="S151">
        <f>+SUMIFS('Other expenses'!$I:$I,'Other expenses'!$C:$C,"&gt;="&amp;'Squad-contributors'!$K151,'Other expenses'!$C:$C,"&lt;"&amp;'Squad-contributors'!$K152,'Other expenses'!$F:$F,'Squad-contributors'!$J151,'Other expenses'!$G:$G,'Squad-contributors'!S$90)</f>
        <v>0</v>
      </c>
      <c r="T151">
        <f>+SUMIFS('Other expenses'!$I:$I,'Other expenses'!$C:$C,"&gt;="&amp;'Squad-contributors'!$K151,'Other expenses'!$C:$C,"&lt;"&amp;'Squad-contributors'!$K152,'Other expenses'!$F:$F,'Squad-contributors'!$J151,'Other expenses'!$G:$G,'Squad-contributors'!T$90)</f>
        <v>0</v>
      </c>
      <c r="U151">
        <f>+SUMIFS('Other expenses'!$I:$I,'Other expenses'!$C:$C,"&gt;="&amp;'Squad-contributors'!$K151,'Other expenses'!$C:$C,"&lt;"&amp;'Squad-contributors'!$K152,'Other expenses'!$F:$F,'Squad-contributors'!$J151,'Other expenses'!$G:$G,'Squad-contributors'!U$90)</f>
        <v>0</v>
      </c>
      <c r="V151">
        <f>+SUMIFS('Other expenses'!$I:$I,'Other expenses'!$C:$C,"&gt;="&amp;'Squad-contributors'!$K151,'Other expenses'!$C:$C,"&lt;"&amp;'Squad-contributors'!$K152,'Other expenses'!$F:$F,'Squad-contributors'!$J151,'Other expenses'!$G:$G,'Squad-contributors'!V$90)</f>
        <v>0</v>
      </c>
      <c r="W151">
        <f>+SUMIFS('Other expenses'!$I:$I,'Other expenses'!$C:$C,"&gt;="&amp;'Squad-contributors'!$K151,'Other expenses'!$C:$C,"&lt;"&amp;'Squad-contributors'!$K152,'Other expenses'!$F:$F,'Squad-contributors'!$J151,'Other expenses'!$G:$G,'Squad-contributors'!W$90)</f>
        <v>0</v>
      </c>
      <c r="X151">
        <f>+SUMIFS('Other expenses'!$I:$I,'Other expenses'!$C:$C,"&gt;="&amp;'Squad-contributors'!$K151,'Other expenses'!$C:$C,"&lt;"&amp;'Squad-contributors'!$K152,'Other expenses'!$F:$F,'Squad-contributors'!$J151,'Other expenses'!$G:$G,'Squad-contributors'!X$90)</f>
        <v>0</v>
      </c>
      <c r="Y151" s="26">
        <f t="shared" ref="Y151:Y166" si="47">SUM(M151:X151)</f>
        <v>4717.5</v>
      </c>
    </row>
    <row r="152" spans="1:25" x14ac:dyDescent="0.2">
      <c r="A152" t="str">
        <f t="shared" ref="A152:A167" si="48">+B$150</f>
        <v>Ecosystem Development &amp; Security</v>
      </c>
      <c r="B152" s="1">
        <v>44256</v>
      </c>
      <c r="C152" s="4">
        <f>SUMIFS('Contributor Payouts'!O:O,'Contributor Payouts'!$D:$D,"&gt;="&amp;'Squad-contributors'!$B152,'Contributor Payouts'!$D:$D,"&lt;"&amp;'Squad-contributors'!$B153,'Contributor Payouts'!E:E,'Squad-contributors'!$B$150)</f>
        <v>2800</v>
      </c>
      <c r="D152" s="4">
        <f>SUMIFS('Contributor Payouts'!P:P,'Contributor Payouts'!$D:$D,"&gt;="&amp;'Squad-contributors'!$B152,'Contributor Payouts'!$D:$D,"&lt;"&amp;'Squad-contributors'!$B153,'Contributor Payouts'!F:F,'Squad-contributors'!$B$150)</f>
        <v>1750</v>
      </c>
      <c r="E152" s="4">
        <f>SUMIFS('Contributor Payouts'!Q:Q,'Contributor Payouts'!$D:$D,"&gt;="&amp;'Squad-contributors'!$B152,'Contributor Payouts'!$D:$D,"&lt;"&amp;'Squad-contributors'!$B153,'Contributor Payouts'!G:G,'Squad-contributors'!$B$150)</f>
        <v>400</v>
      </c>
      <c r="F152" s="4">
        <f>SUMIFS('Contributor Payouts'!R:R,'Contributor Payouts'!$D:$D,"&gt;="&amp;'Squad-contributors'!$B152,'Contributor Payouts'!$D:$D,"&lt;"&amp;'Squad-contributors'!$B153,'Contributor Payouts'!H:H,'Squad-contributors'!$B$150)</f>
        <v>0</v>
      </c>
      <c r="G152" s="4">
        <f>SUMIFS('Contributor Payouts'!S:S,'Contributor Payouts'!$D:$D,"&gt;="&amp;'Squad-contributors'!$B152,'Contributor Payouts'!$D:$D,"&lt;"&amp;'Squad-contributors'!$B153,'Contributor Payouts'!I:I,'Squad-contributors'!$B$150)</f>
        <v>400</v>
      </c>
      <c r="H152" s="4">
        <f t="shared" ref="H152:H166" si="49">SUM(C152:G152)</f>
        <v>5350</v>
      </c>
      <c r="J152" t="str">
        <f t="shared" ref="J152:J167" si="50">+A152</f>
        <v>Ecosystem Development &amp; Security</v>
      </c>
      <c r="K152" s="1">
        <v>44256</v>
      </c>
      <c r="L152" s="26">
        <f t="shared" si="46"/>
        <v>5350</v>
      </c>
      <c r="M152" s="26">
        <f t="shared" ref="M152:M167" si="51">+H152</f>
        <v>5350</v>
      </c>
      <c r="N152">
        <f>+SUMIFS('Other expenses'!$I:$I,'Other expenses'!$C:$C,"&gt;="&amp;'Squad-contributors'!$K152,'Other expenses'!$C:$C,"&lt;"&amp;'Squad-contributors'!$K153,'Other expenses'!$F:$F,'Squad-contributors'!$J152,'Other expenses'!$G:$G,'Squad-contributors'!N$90)</f>
        <v>0</v>
      </c>
      <c r="O152">
        <f>+SUMIFS('Other expenses'!$I:$I,'Other expenses'!$C:$C,"&gt;="&amp;'Squad-contributors'!$K152,'Other expenses'!$C:$C,"&lt;"&amp;'Squad-contributors'!$K153,'Other expenses'!$F:$F,'Squad-contributors'!$J152,'Other expenses'!$G:$G,'Squad-contributors'!O$90)</f>
        <v>0</v>
      </c>
      <c r="P152">
        <f>+SUMIFS('Other expenses'!$I:$I,'Other expenses'!$C:$C,"&gt;="&amp;'Squad-contributors'!$K152,'Other expenses'!$C:$C,"&lt;"&amp;'Squad-contributors'!$K153,'Other expenses'!$F:$F,'Squad-contributors'!$J152,'Other expenses'!$G:$G,'Squad-contributors'!P$90)</f>
        <v>0</v>
      </c>
      <c r="Q152">
        <f>+SUMIFS('Other expenses'!$I:$I,'Other expenses'!$C:$C,"&gt;="&amp;'Squad-contributors'!$K152,'Other expenses'!$C:$C,"&lt;"&amp;'Squad-contributors'!$K153,'Other expenses'!$F:$F,'Squad-contributors'!$J152,'Other expenses'!$G:$G,'Squad-contributors'!Q$90)</f>
        <v>0</v>
      </c>
      <c r="R152">
        <f>+SUMIFS('Other expenses'!$I:$I,'Other expenses'!$C:$C,"&gt;="&amp;'Squad-contributors'!$K152,'Other expenses'!$C:$C,"&lt;"&amp;'Squad-contributors'!$K153,'Other expenses'!$F:$F,'Squad-contributors'!$J152,'Other expenses'!$G:$G,'Squad-contributors'!R$90)</f>
        <v>0</v>
      </c>
      <c r="S152">
        <f>+SUMIFS('Other expenses'!$I:$I,'Other expenses'!$C:$C,"&gt;="&amp;'Squad-contributors'!$K152,'Other expenses'!$C:$C,"&lt;"&amp;'Squad-contributors'!$K153,'Other expenses'!$F:$F,'Squad-contributors'!$J152,'Other expenses'!$G:$G,'Squad-contributors'!S$90)</f>
        <v>0</v>
      </c>
      <c r="T152">
        <f>+SUMIFS('Other expenses'!$I:$I,'Other expenses'!$C:$C,"&gt;="&amp;'Squad-contributors'!$K152,'Other expenses'!$C:$C,"&lt;"&amp;'Squad-contributors'!$K153,'Other expenses'!$F:$F,'Squad-contributors'!$J152,'Other expenses'!$G:$G,'Squad-contributors'!T$90)</f>
        <v>0</v>
      </c>
      <c r="U152">
        <f>+SUMIFS('Other expenses'!$I:$I,'Other expenses'!$C:$C,"&gt;="&amp;'Squad-contributors'!$K152,'Other expenses'!$C:$C,"&lt;"&amp;'Squad-contributors'!$K153,'Other expenses'!$F:$F,'Squad-contributors'!$J152,'Other expenses'!$G:$G,'Squad-contributors'!U$90)</f>
        <v>0</v>
      </c>
      <c r="V152">
        <f>+SUMIFS('Other expenses'!$I:$I,'Other expenses'!$C:$C,"&gt;="&amp;'Squad-contributors'!$K152,'Other expenses'!$C:$C,"&lt;"&amp;'Squad-contributors'!$K153,'Other expenses'!$F:$F,'Squad-contributors'!$J152,'Other expenses'!$G:$G,'Squad-contributors'!V$90)</f>
        <v>0</v>
      </c>
      <c r="W152">
        <f>+SUMIFS('Other expenses'!$I:$I,'Other expenses'!$C:$C,"&gt;="&amp;'Squad-contributors'!$K152,'Other expenses'!$C:$C,"&lt;"&amp;'Squad-contributors'!$K153,'Other expenses'!$F:$F,'Squad-contributors'!$J152,'Other expenses'!$G:$G,'Squad-contributors'!W$90)</f>
        <v>0</v>
      </c>
      <c r="X152">
        <f>+SUMIFS('Other expenses'!$I:$I,'Other expenses'!$C:$C,"&gt;="&amp;'Squad-contributors'!$K152,'Other expenses'!$C:$C,"&lt;"&amp;'Squad-contributors'!$K153,'Other expenses'!$F:$F,'Squad-contributors'!$J152,'Other expenses'!$G:$G,'Squad-contributors'!X$90)</f>
        <v>0</v>
      </c>
      <c r="Y152" s="26">
        <f t="shared" si="47"/>
        <v>5350</v>
      </c>
    </row>
    <row r="153" spans="1:25" x14ac:dyDescent="0.2">
      <c r="A153" t="str">
        <f t="shared" si="48"/>
        <v>Ecosystem Development &amp; Security</v>
      </c>
      <c r="B153" s="1">
        <v>44287</v>
      </c>
      <c r="C153" s="4">
        <f>SUMIFS('Contributor Payouts'!O:O,'Contributor Payouts'!$D:$D,"&gt;="&amp;'Squad-contributors'!$B153,'Contributor Payouts'!$D:$D,"&lt;"&amp;'Squad-contributors'!$B154,'Contributor Payouts'!E:E,'Squad-contributors'!$B$150)</f>
        <v>2800</v>
      </c>
      <c r="D153" s="4">
        <f>SUMIFS('Contributor Payouts'!P:P,'Contributor Payouts'!$D:$D,"&gt;="&amp;'Squad-contributors'!$B153,'Contributor Payouts'!$D:$D,"&lt;"&amp;'Squad-contributors'!$B154,'Contributor Payouts'!F:F,'Squad-contributors'!$B$150)</f>
        <v>2915</v>
      </c>
      <c r="E153" s="4">
        <f>SUMIFS('Contributor Payouts'!Q:Q,'Contributor Payouts'!$D:$D,"&gt;="&amp;'Squad-contributors'!$B153,'Contributor Payouts'!$D:$D,"&lt;"&amp;'Squad-contributors'!$B154,'Contributor Payouts'!G:G,'Squad-contributors'!$B$150)</f>
        <v>600</v>
      </c>
      <c r="F153" s="4">
        <f>SUMIFS('Contributor Payouts'!R:R,'Contributor Payouts'!$D:$D,"&gt;="&amp;'Squad-contributors'!$B153,'Contributor Payouts'!$D:$D,"&lt;"&amp;'Squad-contributors'!$B154,'Contributor Payouts'!H:H,'Squad-contributors'!$B$150)</f>
        <v>0</v>
      </c>
      <c r="G153" s="4">
        <f>SUMIFS('Contributor Payouts'!S:S,'Contributor Payouts'!$D:$D,"&gt;="&amp;'Squad-contributors'!$B153,'Contributor Payouts'!$D:$D,"&lt;"&amp;'Squad-contributors'!$B154,'Contributor Payouts'!I:I,'Squad-contributors'!$B$150)</f>
        <v>400</v>
      </c>
      <c r="H153" s="4">
        <f t="shared" si="49"/>
        <v>6715</v>
      </c>
      <c r="J153" t="str">
        <f t="shared" si="50"/>
        <v>Ecosystem Development &amp; Security</v>
      </c>
      <c r="K153" s="1">
        <v>44287</v>
      </c>
      <c r="L153" s="26">
        <f t="shared" si="46"/>
        <v>6715</v>
      </c>
      <c r="M153" s="26">
        <f t="shared" si="51"/>
        <v>6715</v>
      </c>
      <c r="N153">
        <f>+SUMIFS('Other expenses'!$I:$I,'Other expenses'!$C:$C,"&gt;="&amp;'Squad-contributors'!$K153,'Other expenses'!$C:$C,"&lt;"&amp;'Squad-contributors'!$K154,'Other expenses'!$F:$F,'Squad-contributors'!$J153,'Other expenses'!$G:$G,'Squad-contributors'!N$90)</f>
        <v>0</v>
      </c>
      <c r="O153">
        <f>+SUMIFS('Other expenses'!$I:$I,'Other expenses'!$C:$C,"&gt;="&amp;'Squad-contributors'!$K153,'Other expenses'!$C:$C,"&lt;"&amp;'Squad-contributors'!$K154,'Other expenses'!$F:$F,'Squad-contributors'!$J153,'Other expenses'!$G:$G,'Squad-contributors'!O$90)</f>
        <v>0</v>
      </c>
      <c r="P153">
        <f>+SUMIFS('Other expenses'!$I:$I,'Other expenses'!$C:$C,"&gt;="&amp;'Squad-contributors'!$K153,'Other expenses'!$C:$C,"&lt;"&amp;'Squad-contributors'!$K154,'Other expenses'!$F:$F,'Squad-contributors'!$J153,'Other expenses'!$G:$G,'Squad-contributors'!P$90)</f>
        <v>0</v>
      </c>
      <c r="Q153">
        <f>+SUMIFS('Other expenses'!$I:$I,'Other expenses'!$C:$C,"&gt;="&amp;'Squad-contributors'!$K153,'Other expenses'!$C:$C,"&lt;"&amp;'Squad-contributors'!$K154,'Other expenses'!$F:$F,'Squad-contributors'!$J153,'Other expenses'!$G:$G,'Squad-contributors'!Q$90)</f>
        <v>0</v>
      </c>
      <c r="R153">
        <f>+SUMIFS('Other expenses'!$I:$I,'Other expenses'!$C:$C,"&gt;="&amp;'Squad-contributors'!$K153,'Other expenses'!$C:$C,"&lt;"&amp;'Squad-contributors'!$K154,'Other expenses'!$F:$F,'Squad-contributors'!$J153,'Other expenses'!$G:$G,'Squad-contributors'!R$90)</f>
        <v>0</v>
      </c>
      <c r="S153">
        <f>+SUMIFS('Other expenses'!$I:$I,'Other expenses'!$C:$C,"&gt;="&amp;'Squad-contributors'!$K153,'Other expenses'!$C:$C,"&lt;"&amp;'Squad-contributors'!$K154,'Other expenses'!$F:$F,'Squad-contributors'!$J153,'Other expenses'!$G:$G,'Squad-contributors'!S$90)</f>
        <v>0</v>
      </c>
      <c r="T153">
        <f>+SUMIFS('Other expenses'!$I:$I,'Other expenses'!$C:$C,"&gt;="&amp;'Squad-contributors'!$K153,'Other expenses'!$C:$C,"&lt;"&amp;'Squad-contributors'!$K154,'Other expenses'!$F:$F,'Squad-contributors'!$J153,'Other expenses'!$G:$G,'Squad-contributors'!T$90)</f>
        <v>0</v>
      </c>
      <c r="U153">
        <f>+SUMIFS('Other expenses'!$I:$I,'Other expenses'!$C:$C,"&gt;="&amp;'Squad-contributors'!$K153,'Other expenses'!$C:$C,"&lt;"&amp;'Squad-contributors'!$K154,'Other expenses'!$F:$F,'Squad-contributors'!$J153,'Other expenses'!$G:$G,'Squad-contributors'!U$90)</f>
        <v>0</v>
      </c>
      <c r="V153">
        <f>+SUMIFS('Other expenses'!$I:$I,'Other expenses'!$C:$C,"&gt;="&amp;'Squad-contributors'!$K153,'Other expenses'!$C:$C,"&lt;"&amp;'Squad-contributors'!$K154,'Other expenses'!$F:$F,'Squad-contributors'!$J153,'Other expenses'!$G:$G,'Squad-contributors'!V$90)</f>
        <v>0</v>
      </c>
      <c r="W153">
        <f>+SUMIFS('Other expenses'!$I:$I,'Other expenses'!$C:$C,"&gt;="&amp;'Squad-contributors'!$K153,'Other expenses'!$C:$C,"&lt;"&amp;'Squad-contributors'!$K154,'Other expenses'!$F:$F,'Squad-contributors'!$J153,'Other expenses'!$G:$G,'Squad-contributors'!W$90)</f>
        <v>0</v>
      </c>
      <c r="X153">
        <f>+SUMIFS('Other expenses'!$I:$I,'Other expenses'!$C:$C,"&gt;="&amp;'Squad-contributors'!$K153,'Other expenses'!$C:$C,"&lt;"&amp;'Squad-contributors'!$K154,'Other expenses'!$F:$F,'Squad-contributors'!$J153,'Other expenses'!$G:$G,'Squad-contributors'!X$90)</f>
        <v>0</v>
      </c>
      <c r="Y153" s="26">
        <f t="shared" si="47"/>
        <v>6715</v>
      </c>
    </row>
    <row r="154" spans="1:25" x14ac:dyDescent="0.2">
      <c r="A154" t="str">
        <f t="shared" si="48"/>
        <v>Ecosystem Development &amp; Security</v>
      </c>
      <c r="B154" s="1">
        <v>44317</v>
      </c>
      <c r="C154" s="4">
        <f>SUMIFS('Contributor Payouts'!O:O,'Contributor Payouts'!$D:$D,"&gt;="&amp;'Squad-contributors'!$B154,'Contributor Payouts'!$D:$D,"&lt;"&amp;'Squad-contributors'!$B155,'Contributor Payouts'!E:E,'Squad-contributors'!$B$150)</f>
        <v>2800</v>
      </c>
      <c r="D154" s="4">
        <f>SUMIFS('Contributor Payouts'!P:P,'Contributor Payouts'!$D:$D,"&gt;="&amp;'Squad-contributors'!$B154,'Contributor Payouts'!$D:$D,"&lt;"&amp;'Squad-contributors'!$B155,'Contributor Payouts'!F:F,'Squad-contributors'!$B$150)</f>
        <v>2591</v>
      </c>
      <c r="E154" s="4">
        <f>SUMIFS('Contributor Payouts'!Q:Q,'Contributor Payouts'!$D:$D,"&gt;="&amp;'Squad-contributors'!$B154,'Contributor Payouts'!$D:$D,"&lt;"&amp;'Squad-contributors'!$B155,'Contributor Payouts'!G:G,'Squad-contributors'!$B$150)</f>
        <v>600</v>
      </c>
      <c r="F154" s="4">
        <f>SUMIFS('Contributor Payouts'!R:R,'Contributor Payouts'!$D:$D,"&gt;="&amp;'Squad-contributors'!$B154,'Contributor Payouts'!$D:$D,"&lt;"&amp;'Squad-contributors'!$B155,'Contributor Payouts'!H:H,'Squad-contributors'!$B$150)</f>
        <v>0</v>
      </c>
      <c r="G154" s="4">
        <f>SUMIFS('Contributor Payouts'!S:S,'Contributor Payouts'!$D:$D,"&gt;="&amp;'Squad-contributors'!$B154,'Contributor Payouts'!$D:$D,"&lt;"&amp;'Squad-contributors'!$B155,'Contributor Payouts'!I:I,'Squad-contributors'!$B$150)</f>
        <v>344</v>
      </c>
      <c r="H154" s="4">
        <f t="shared" si="49"/>
        <v>6335</v>
      </c>
      <c r="J154" t="str">
        <f t="shared" si="50"/>
        <v>Ecosystem Development &amp; Security</v>
      </c>
      <c r="K154" s="1">
        <v>44317</v>
      </c>
      <c r="L154" s="26">
        <f t="shared" si="46"/>
        <v>8295</v>
      </c>
      <c r="M154" s="26">
        <f t="shared" si="51"/>
        <v>6335</v>
      </c>
      <c r="N154">
        <f>+SUMIFS('Other expenses'!$I:$I,'Other expenses'!$C:$C,"&gt;="&amp;'Squad-contributors'!$K154,'Other expenses'!$C:$C,"&lt;"&amp;'Squad-contributors'!$K155,'Other expenses'!$F:$F,'Squad-contributors'!$J154,'Other expenses'!$G:$G,'Squad-contributors'!N$90)</f>
        <v>0</v>
      </c>
      <c r="O154">
        <f>+SUMIFS('Other expenses'!$I:$I,'Other expenses'!$C:$C,"&gt;="&amp;'Squad-contributors'!$K154,'Other expenses'!$C:$C,"&lt;"&amp;'Squad-contributors'!$K155,'Other expenses'!$F:$F,'Squad-contributors'!$J154,'Other expenses'!$G:$G,'Squad-contributors'!O$90)</f>
        <v>0</v>
      </c>
      <c r="P154">
        <f>+SUMIFS('Other expenses'!$I:$I,'Other expenses'!$C:$C,"&gt;="&amp;'Squad-contributors'!$K154,'Other expenses'!$C:$C,"&lt;"&amp;'Squad-contributors'!$K155,'Other expenses'!$F:$F,'Squad-contributors'!$J154,'Other expenses'!$G:$G,'Squad-contributors'!P$90)</f>
        <v>0</v>
      </c>
      <c r="Q154">
        <f>+SUMIFS('Other expenses'!$I:$I,'Other expenses'!$C:$C,"&gt;="&amp;'Squad-contributors'!$K154,'Other expenses'!$C:$C,"&lt;"&amp;'Squad-contributors'!$K155,'Other expenses'!$F:$F,'Squad-contributors'!$J154,'Other expenses'!$G:$G,'Squad-contributors'!Q$90)</f>
        <v>0</v>
      </c>
      <c r="R154">
        <f>+SUMIFS('Other expenses'!$I:$I,'Other expenses'!$C:$C,"&gt;="&amp;'Squad-contributors'!$K154,'Other expenses'!$C:$C,"&lt;"&amp;'Squad-contributors'!$K155,'Other expenses'!$F:$F,'Squad-contributors'!$J154,'Other expenses'!$G:$G,'Squad-contributors'!R$90)</f>
        <v>0</v>
      </c>
      <c r="S154">
        <f>+SUMIFS('Other expenses'!$I:$I,'Other expenses'!$C:$C,"&gt;="&amp;'Squad-contributors'!$K154,'Other expenses'!$C:$C,"&lt;"&amp;'Squad-contributors'!$K155,'Other expenses'!$F:$F,'Squad-contributors'!$J154,'Other expenses'!$G:$G,'Squad-contributors'!S$90)</f>
        <v>0</v>
      </c>
      <c r="T154">
        <f>+SUMIFS('Other expenses'!$I:$I,'Other expenses'!$C:$C,"&gt;="&amp;'Squad-contributors'!$K154,'Other expenses'!$C:$C,"&lt;"&amp;'Squad-contributors'!$K155,'Other expenses'!$F:$F,'Squad-contributors'!$J154,'Other expenses'!$G:$G,'Squad-contributors'!T$90)</f>
        <v>0</v>
      </c>
      <c r="U154">
        <f>+SUMIFS('Other expenses'!$I:$I,'Other expenses'!$C:$C,"&gt;="&amp;'Squad-contributors'!$K154,'Other expenses'!$C:$C,"&lt;"&amp;'Squad-contributors'!$K155,'Other expenses'!$F:$F,'Squad-contributors'!$J154,'Other expenses'!$G:$G,'Squad-contributors'!U$90)</f>
        <v>0</v>
      </c>
      <c r="V154">
        <f>+SUMIFS('Other expenses'!$I:$I,'Other expenses'!$C:$C,"&gt;="&amp;'Squad-contributors'!$K154,'Other expenses'!$C:$C,"&lt;"&amp;'Squad-contributors'!$K155,'Other expenses'!$F:$F,'Squad-contributors'!$J154,'Other expenses'!$G:$G,'Squad-contributors'!V$90)</f>
        <v>0</v>
      </c>
      <c r="W154">
        <f>+SUMIFS('Other expenses'!$I:$I,'Other expenses'!$C:$C,"&gt;="&amp;'Squad-contributors'!$K154,'Other expenses'!$C:$C,"&lt;"&amp;'Squad-contributors'!$K155,'Other expenses'!$F:$F,'Squad-contributors'!$J154,'Other expenses'!$G:$G,'Squad-contributors'!W$90)</f>
        <v>1960</v>
      </c>
      <c r="X154">
        <f>+SUMIFS('Other expenses'!$I:$I,'Other expenses'!$C:$C,"&gt;="&amp;'Squad-contributors'!$K154,'Other expenses'!$C:$C,"&lt;"&amp;'Squad-contributors'!$K155,'Other expenses'!$F:$F,'Squad-contributors'!$J154,'Other expenses'!$G:$G,'Squad-contributors'!X$90)</f>
        <v>0</v>
      </c>
      <c r="Y154" s="26">
        <f t="shared" si="47"/>
        <v>8295</v>
      </c>
    </row>
    <row r="155" spans="1:25" x14ac:dyDescent="0.2">
      <c r="A155" t="str">
        <f t="shared" si="48"/>
        <v>Ecosystem Development &amp; Security</v>
      </c>
      <c r="B155" s="1">
        <v>44348</v>
      </c>
      <c r="C155" s="4">
        <f>SUMIFS('Contributor Payouts'!O:O,'Contributor Payouts'!$D:$D,"&gt;="&amp;'Squad-contributors'!$B155,'Contributor Payouts'!$D:$D,"&lt;"&amp;'Squad-contributors'!$B156,'Contributor Payouts'!E:E,'Squad-contributors'!$B$150)</f>
        <v>2800</v>
      </c>
      <c r="D155" s="4">
        <f>SUMIFS('Contributor Payouts'!P:P,'Contributor Payouts'!$D:$D,"&gt;="&amp;'Squad-contributors'!$B155,'Contributor Payouts'!$D:$D,"&lt;"&amp;'Squad-contributors'!$B156,'Contributor Payouts'!F:F,'Squad-contributors'!$B$150)</f>
        <v>3966</v>
      </c>
      <c r="E155" s="4">
        <f>SUMIFS('Contributor Payouts'!Q:Q,'Contributor Payouts'!$D:$D,"&gt;="&amp;'Squad-contributors'!$B155,'Contributor Payouts'!$D:$D,"&lt;"&amp;'Squad-contributors'!$B156,'Contributor Payouts'!G:G,'Squad-contributors'!$B$150)</f>
        <v>0</v>
      </c>
      <c r="F155" s="4">
        <f>SUMIFS('Contributor Payouts'!R:R,'Contributor Payouts'!$D:$D,"&gt;="&amp;'Squad-contributors'!$B155,'Contributor Payouts'!$D:$D,"&lt;"&amp;'Squad-contributors'!$B156,'Contributor Payouts'!H:H,'Squad-contributors'!$B$150)</f>
        <v>0</v>
      </c>
      <c r="G155" s="4">
        <f>SUMIFS('Contributor Payouts'!S:S,'Contributor Payouts'!$D:$D,"&gt;="&amp;'Squad-contributors'!$B155,'Contributor Payouts'!$D:$D,"&lt;"&amp;'Squad-contributors'!$B156,'Contributor Payouts'!I:I,'Squad-contributors'!$B$150)</f>
        <v>381.5</v>
      </c>
      <c r="H155" s="4">
        <f t="shared" si="49"/>
        <v>7147.5</v>
      </c>
      <c r="J155" t="str">
        <f t="shared" si="50"/>
        <v>Ecosystem Development &amp; Security</v>
      </c>
      <c r="K155" s="1">
        <v>44348</v>
      </c>
      <c r="L155" s="26">
        <f t="shared" si="46"/>
        <v>7147.5</v>
      </c>
      <c r="M155" s="26">
        <f t="shared" si="51"/>
        <v>7147.5</v>
      </c>
      <c r="N155">
        <f>+SUMIFS('Other expenses'!$I:$I,'Other expenses'!$C:$C,"&gt;="&amp;'Squad-contributors'!$K155,'Other expenses'!$C:$C,"&lt;"&amp;'Squad-contributors'!$K156,'Other expenses'!$F:$F,'Squad-contributors'!$J155,'Other expenses'!$G:$G,'Squad-contributors'!N$90)</f>
        <v>0</v>
      </c>
      <c r="O155">
        <f>+SUMIFS('Other expenses'!$I:$I,'Other expenses'!$C:$C,"&gt;="&amp;'Squad-contributors'!$K155,'Other expenses'!$C:$C,"&lt;"&amp;'Squad-contributors'!$K156,'Other expenses'!$F:$F,'Squad-contributors'!$J155,'Other expenses'!$G:$G,'Squad-contributors'!O$90)</f>
        <v>0</v>
      </c>
      <c r="P155">
        <f>+SUMIFS('Other expenses'!$I:$I,'Other expenses'!$C:$C,"&gt;="&amp;'Squad-contributors'!$K155,'Other expenses'!$C:$C,"&lt;"&amp;'Squad-contributors'!$K156,'Other expenses'!$F:$F,'Squad-contributors'!$J155,'Other expenses'!$G:$G,'Squad-contributors'!P$90)</f>
        <v>0</v>
      </c>
      <c r="Q155">
        <f>+SUMIFS('Other expenses'!$I:$I,'Other expenses'!$C:$C,"&gt;="&amp;'Squad-contributors'!$K155,'Other expenses'!$C:$C,"&lt;"&amp;'Squad-contributors'!$K156,'Other expenses'!$F:$F,'Squad-contributors'!$J155,'Other expenses'!$G:$G,'Squad-contributors'!Q$90)</f>
        <v>0</v>
      </c>
      <c r="R155">
        <f>+SUMIFS('Other expenses'!$I:$I,'Other expenses'!$C:$C,"&gt;="&amp;'Squad-contributors'!$K155,'Other expenses'!$C:$C,"&lt;"&amp;'Squad-contributors'!$K156,'Other expenses'!$F:$F,'Squad-contributors'!$J155,'Other expenses'!$G:$G,'Squad-contributors'!R$90)</f>
        <v>0</v>
      </c>
      <c r="S155">
        <f>+SUMIFS('Other expenses'!$I:$I,'Other expenses'!$C:$C,"&gt;="&amp;'Squad-contributors'!$K155,'Other expenses'!$C:$C,"&lt;"&amp;'Squad-contributors'!$K156,'Other expenses'!$F:$F,'Squad-contributors'!$J155,'Other expenses'!$G:$G,'Squad-contributors'!S$90)</f>
        <v>0</v>
      </c>
      <c r="T155">
        <f>+SUMIFS('Other expenses'!$I:$I,'Other expenses'!$C:$C,"&gt;="&amp;'Squad-contributors'!$K155,'Other expenses'!$C:$C,"&lt;"&amp;'Squad-contributors'!$K156,'Other expenses'!$F:$F,'Squad-contributors'!$J155,'Other expenses'!$G:$G,'Squad-contributors'!T$90)</f>
        <v>0</v>
      </c>
      <c r="U155">
        <f>+SUMIFS('Other expenses'!$I:$I,'Other expenses'!$C:$C,"&gt;="&amp;'Squad-contributors'!$K155,'Other expenses'!$C:$C,"&lt;"&amp;'Squad-contributors'!$K156,'Other expenses'!$F:$F,'Squad-contributors'!$J155,'Other expenses'!$G:$G,'Squad-contributors'!U$90)</f>
        <v>0</v>
      </c>
      <c r="V155">
        <f>+SUMIFS('Other expenses'!$I:$I,'Other expenses'!$C:$C,"&gt;="&amp;'Squad-contributors'!$K155,'Other expenses'!$C:$C,"&lt;"&amp;'Squad-contributors'!$K156,'Other expenses'!$F:$F,'Squad-contributors'!$J155,'Other expenses'!$G:$G,'Squad-contributors'!V$90)</f>
        <v>0</v>
      </c>
      <c r="W155">
        <f>+SUMIFS('Other expenses'!$I:$I,'Other expenses'!$C:$C,"&gt;="&amp;'Squad-contributors'!$K155,'Other expenses'!$C:$C,"&lt;"&amp;'Squad-contributors'!$K156,'Other expenses'!$F:$F,'Squad-contributors'!$J155,'Other expenses'!$G:$G,'Squad-contributors'!W$90)</f>
        <v>0</v>
      </c>
      <c r="X155">
        <f>+SUMIFS('Other expenses'!$I:$I,'Other expenses'!$C:$C,"&gt;="&amp;'Squad-contributors'!$K155,'Other expenses'!$C:$C,"&lt;"&amp;'Squad-contributors'!$K156,'Other expenses'!$F:$F,'Squad-contributors'!$J155,'Other expenses'!$G:$G,'Squad-contributors'!X$90)</f>
        <v>0</v>
      </c>
      <c r="Y155" s="26">
        <f t="shared" si="47"/>
        <v>7147.5</v>
      </c>
    </row>
    <row r="156" spans="1:25" x14ac:dyDescent="0.2">
      <c r="A156" t="str">
        <f t="shared" si="48"/>
        <v>Ecosystem Development &amp; Security</v>
      </c>
      <c r="B156" s="1">
        <v>44378</v>
      </c>
      <c r="C156" s="4">
        <f>SUMIFS('Contributor Payouts'!O:O,'Contributor Payouts'!$D:$D,"&gt;="&amp;'Squad-contributors'!$B156,'Contributor Payouts'!$D:$D,"&lt;"&amp;'Squad-contributors'!$B157,'Contributor Payouts'!E:E,'Squad-contributors'!$B$150)</f>
        <v>2250</v>
      </c>
      <c r="D156" s="4">
        <f>SUMIFS('Contributor Payouts'!P:P,'Contributor Payouts'!$D:$D,"&gt;="&amp;'Squad-contributors'!$B156,'Contributor Payouts'!$D:$D,"&lt;"&amp;'Squad-contributors'!$B157,'Contributor Payouts'!F:F,'Squad-contributors'!$B$150)</f>
        <v>1600</v>
      </c>
      <c r="E156" s="4">
        <f>SUMIFS('Contributor Payouts'!Q:Q,'Contributor Payouts'!$D:$D,"&gt;="&amp;'Squad-contributors'!$B156,'Contributor Payouts'!$D:$D,"&lt;"&amp;'Squad-contributors'!$B157,'Contributor Payouts'!G:G,'Squad-contributors'!$B$150)</f>
        <v>800</v>
      </c>
      <c r="F156" s="4">
        <f>SUMIFS('Contributor Payouts'!R:R,'Contributor Payouts'!$D:$D,"&gt;="&amp;'Squad-contributors'!$B156,'Contributor Payouts'!$D:$D,"&lt;"&amp;'Squad-contributors'!$B157,'Contributor Payouts'!H:H,'Squad-contributors'!$B$150)</f>
        <v>0</v>
      </c>
      <c r="G156" s="4">
        <f>SUMIFS('Contributor Payouts'!S:S,'Contributor Payouts'!$D:$D,"&gt;="&amp;'Squad-contributors'!$B156,'Contributor Payouts'!$D:$D,"&lt;"&amp;'Squad-contributors'!$B157,'Contributor Payouts'!I:I,'Squad-contributors'!$B$150)</f>
        <v>1200</v>
      </c>
      <c r="H156" s="4">
        <f t="shared" si="49"/>
        <v>5850</v>
      </c>
      <c r="J156" t="str">
        <f t="shared" si="50"/>
        <v>Ecosystem Development &amp; Security</v>
      </c>
      <c r="K156" s="1">
        <v>44378</v>
      </c>
      <c r="L156" s="26">
        <f t="shared" si="46"/>
        <v>5850</v>
      </c>
      <c r="M156" s="26">
        <f t="shared" si="51"/>
        <v>5850</v>
      </c>
      <c r="N156">
        <f>+SUMIFS('Other expenses'!$I:$I,'Other expenses'!$C:$C,"&gt;="&amp;'Squad-contributors'!$K156,'Other expenses'!$C:$C,"&lt;"&amp;'Squad-contributors'!$K157,'Other expenses'!$F:$F,'Squad-contributors'!$J156,'Other expenses'!$G:$G,'Squad-contributors'!N$90)</f>
        <v>0</v>
      </c>
      <c r="O156">
        <f>+SUMIFS('Other expenses'!$I:$I,'Other expenses'!$C:$C,"&gt;="&amp;'Squad-contributors'!$K156,'Other expenses'!$C:$C,"&lt;"&amp;'Squad-contributors'!$K157,'Other expenses'!$F:$F,'Squad-contributors'!$J156,'Other expenses'!$G:$G,'Squad-contributors'!O$90)</f>
        <v>0</v>
      </c>
      <c r="P156">
        <f>+SUMIFS('Other expenses'!$I:$I,'Other expenses'!$C:$C,"&gt;="&amp;'Squad-contributors'!$K156,'Other expenses'!$C:$C,"&lt;"&amp;'Squad-contributors'!$K157,'Other expenses'!$F:$F,'Squad-contributors'!$J156,'Other expenses'!$G:$G,'Squad-contributors'!P$90)</f>
        <v>0</v>
      </c>
      <c r="Q156">
        <f>+SUMIFS('Other expenses'!$I:$I,'Other expenses'!$C:$C,"&gt;="&amp;'Squad-contributors'!$K156,'Other expenses'!$C:$C,"&lt;"&amp;'Squad-contributors'!$K157,'Other expenses'!$F:$F,'Squad-contributors'!$J156,'Other expenses'!$G:$G,'Squad-contributors'!Q$90)</f>
        <v>0</v>
      </c>
      <c r="R156">
        <f>+SUMIFS('Other expenses'!$I:$I,'Other expenses'!$C:$C,"&gt;="&amp;'Squad-contributors'!$K156,'Other expenses'!$C:$C,"&lt;"&amp;'Squad-contributors'!$K157,'Other expenses'!$F:$F,'Squad-contributors'!$J156,'Other expenses'!$G:$G,'Squad-contributors'!R$90)</f>
        <v>0</v>
      </c>
      <c r="S156">
        <f>+SUMIFS('Other expenses'!$I:$I,'Other expenses'!$C:$C,"&gt;="&amp;'Squad-contributors'!$K156,'Other expenses'!$C:$C,"&lt;"&amp;'Squad-contributors'!$K157,'Other expenses'!$F:$F,'Squad-contributors'!$J156,'Other expenses'!$G:$G,'Squad-contributors'!S$90)</f>
        <v>0</v>
      </c>
      <c r="T156">
        <f>+SUMIFS('Other expenses'!$I:$I,'Other expenses'!$C:$C,"&gt;="&amp;'Squad-contributors'!$K156,'Other expenses'!$C:$C,"&lt;"&amp;'Squad-contributors'!$K157,'Other expenses'!$F:$F,'Squad-contributors'!$J156,'Other expenses'!$G:$G,'Squad-contributors'!T$90)</f>
        <v>0</v>
      </c>
      <c r="U156">
        <f>+SUMIFS('Other expenses'!$I:$I,'Other expenses'!$C:$C,"&gt;="&amp;'Squad-contributors'!$K156,'Other expenses'!$C:$C,"&lt;"&amp;'Squad-contributors'!$K157,'Other expenses'!$F:$F,'Squad-contributors'!$J156,'Other expenses'!$G:$G,'Squad-contributors'!U$90)</f>
        <v>0</v>
      </c>
      <c r="V156">
        <f>+SUMIFS('Other expenses'!$I:$I,'Other expenses'!$C:$C,"&gt;="&amp;'Squad-contributors'!$K156,'Other expenses'!$C:$C,"&lt;"&amp;'Squad-contributors'!$K157,'Other expenses'!$F:$F,'Squad-contributors'!$J156,'Other expenses'!$G:$G,'Squad-contributors'!V$90)</f>
        <v>0</v>
      </c>
      <c r="W156">
        <f>+SUMIFS('Other expenses'!$I:$I,'Other expenses'!$C:$C,"&gt;="&amp;'Squad-contributors'!$K156,'Other expenses'!$C:$C,"&lt;"&amp;'Squad-contributors'!$K157,'Other expenses'!$F:$F,'Squad-contributors'!$J156,'Other expenses'!$G:$G,'Squad-contributors'!W$90)</f>
        <v>0</v>
      </c>
      <c r="X156">
        <f>+SUMIFS('Other expenses'!$I:$I,'Other expenses'!$C:$C,"&gt;="&amp;'Squad-contributors'!$K156,'Other expenses'!$C:$C,"&lt;"&amp;'Squad-contributors'!$K157,'Other expenses'!$F:$F,'Squad-contributors'!$J156,'Other expenses'!$G:$G,'Squad-contributors'!X$90)</f>
        <v>0</v>
      </c>
      <c r="Y156" s="26">
        <f t="shared" si="47"/>
        <v>5850</v>
      </c>
    </row>
    <row r="157" spans="1:25" x14ac:dyDescent="0.2">
      <c r="A157" t="str">
        <f t="shared" si="48"/>
        <v>Ecosystem Development &amp; Security</v>
      </c>
      <c r="B157" s="1">
        <v>44409</v>
      </c>
      <c r="C157" s="4">
        <f>SUMIFS('Contributor Payouts'!O:O,'Contributor Payouts'!$D:$D,"&gt;="&amp;'Squad-contributors'!$B157,'Contributor Payouts'!$D:$D,"&lt;"&amp;'Squad-contributors'!$B158,'Contributor Payouts'!E:E,'Squad-contributors'!$B$150)</f>
        <v>2250</v>
      </c>
      <c r="D157" s="4">
        <f>SUMIFS('Contributor Payouts'!P:P,'Contributor Payouts'!$D:$D,"&gt;="&amp;'Squad-contributors'!$B157,'Contributor Payouts'!$D:$D,"&lt;"&amp;'Squad-contributors'!$B158,'Contributor Payouts'!F:F,'Squad-contributors'!$B$150)</f>
        <v>2650</v>
      </c>
      <c r="E157" s="4">
        <f>SUMIFS('Contributor Payouts'!Q:Q,'Contributor Payouts'!$D:$D,"&gt;="&amp;'Squad-contributors'!$B157,'Contributor Payouts'!$D:$D,"&lt;"&amp;'Squad-contributors'!$B158,'Contributor Payouts'!G:G,'Squad-contributors'!$B$150)</f>
        <v>800</v>
      </c>
      <c r="F157" s="4">
        <f>SUMIFS('Contributor Payouts'!R:R,'Contributor Payouts'!$D:$D,"&gt;="&amp;'Squad-contributors'!$B157,'Contributor Payouts'!$D:$D,"&lt;"&amp;'Squad-contributors'!$B158,'Contributor Payouts'!H:H,'Squad-contributors'!$B$150)</f>
        <v>0</v>
      </c>
      <c r="G157" s="4">
        <f>SUMIFS('Contributor Payouts'!S:S,'Contributor Payouts'!$D:$D,"&gt;="&amp;'Squad-contributors'!$B157,'Contributor Payouts'!$D:$D,"&lt;"&amp;'Squad-contributors'!$B158,'Contributor Payouts'!I:I,'Squad-contributors'!$B$150)</f>
        <v>927.15</v>
      </c>
      <c r="H157" s="4">
        <f t="shared" si="49"/>
        <v>6627.15</v>
      </c>
      <c r="J157" t="str">
        <f t="shared" si="50"/>
        <v>Ecosystem Development &amp; Security</v>
      </c>
      <c r="K157" s="1">
        <v>44409</v>
      </c>
      <c r="L157" s="26">
        <f t="shared" si="46"/>
        <v>6627.15</v>
      </c>
      <c r="M157" s="26">
        <f t="shared" si="51"/>
        <v>6627.15</v>
      </c>
      <c r="N157">
        <f>+SUMIFS('Other expenses'!$I:$I,'Other expenses'!$C:$C,"&gt;="&amp;'Squad-contributors'!$K157,'Other expenses'!$C:$C,"&lt;"&amp;'Squad-contributors'!$K158,'Other expenses'!$F:$F,'Squad-contributors'!$J157,'Other expenses'!$G:$G,'Squad-contributors'!N$90)</f>
        <v>0</v>
      </c>
      <c r="O157">
        <f>+SUMIFS('Other expenses'!$I:$I,'Other expenses'!$C:$C,"&gt;="&amp;'Squad-contributors'!$K157,'Other expenses'!$C:$C,"&lt;"&amp;'Squad-contributors'!$K158,'Other expenses'!$F:$F,'Squad-contributors'!$J157,'Other expenses'!$G:$G,'Squad-contributors'!O$90)</f>
        <v>0</v>
      </c>
      <c r="P157">
        <f>+SUMIFS('Other expenses'!$I:$I,'Other expenses'!$C:$C,"&gt;="&amp;'Squad-contributors'!$K157,'Other expenses'!$C:$C,"&lt;"&amp;'Squad-contributors'!$K158,'Other expenses'!$F:$F,'Squad-contributors'!$J157,'Other expenses'!$G:$G,'Squad-contributors'!P$90)</f>
        <v>0</v>
      </c>
      <c r="Q157">
        <f>+SUMIFS('Other expenses'!$I:$I,'Other expenses'!$C:$C,"&gt;="&amp;'Squad-contributors'!$K157,'Other expenses'!$C:$C,"&lt;"&amp;'Squad-contributors'!$K158,'Other expenses'!$F:$F,'Squad-contributors'!$J157,'Other expenses'!$G:$G,'Squad-contributors'!Q$90)</f>
        <v>0</v>
      </c>
      <c r="R157">
        <f>+SUMIFS('Other expenses'!$I:$I,'Other expenses'!$C:$C,"&gt;="&amp;'Squad-contributors'!$K157,'Other expenses'!$C:$C,"&lt;"&amp;'Squad-contributors'!$K158,'Other expenses'!$F:$F,'Squad-contributors'!$J157,'Other expenses'!$G:$G,'Squad-contributors'!R$90)</f>
        <v>0</v>
      </c>
      <c r="S157">
        <f>+SUMIFS('Other expenses'!$I:$I,'Other expenses'!$C:$C,"&gt;="&amp;'Squad-contributors'!$K157,'Other expenses'!$C:$C,"&lt;"&amp;'Squad-contributors'!$K158,'Other expenses'!$F:$F,'Squad-contributors'!$J157,'Other expenses'!$G:$G,'Squad-contributors'!S$90)</f>
        <v>0</v>
      </c>
      <c r="T157">
        <f>+SUMIFS('Other expenses'!$I:$I,'Other expenses'!$C:$C,"&gt;="&amp;'Squad-contributors'!$K157,'Other expenses'!$C:$C,"&lt;"&amp;'Squad-contributors'!$K158,'Other expenses'!$F:$F,'Squad-contributors'!$J157,'Other expenses'!$G:$G,'Squad-contributors'!T$90)</f>
        <v>0</v>
      </c>
      <c r="U157">
        <f>+SUMIFS('Other expenses'!$I:$I,'Other expenses'!$C:$C,"&gt;="&amp;'Squad-contributors'!$K157,'Other expenses'!$C:$C,"&lt;"&amp;'Squad-contributors'!$K158,'Other expenses'!$F:$F,'Squad-contributors'!$J157,'Other expenses'!$G:$G,'Squad-contributors'!U$90)</f>
        <v>0</v>
      </c>
      <c r="V157">
        <f>+SUMIFS('Other expenses'!$I:$I,'Other expenses'!$C:$C,"&gt;="&amp;'Squad-contributors'!$K157,'Other expenses'!$C:$C,"&lt;"&amp;'Squad-contributors'!$K158,'Other expenses'!$F:$F,'Squad-contributors'!$J157,'Other expenses'!$G:$G,'Squad-contributors'!V$90)</f>
        <v>0</v>
      </c>
      <c r="W157">
        <f>+SUMIFS('Other expenses'!$I:$I,'Other expenses'!$C:$C,"&gt;="&amp;'Squad-contributors'!$K157,'Other expenses'!$C:$C,"&lt;"&amp;'Squad-contributors'!$K158,'Other expenses'!$F:$F,'Squad-contributors'!$J157,'Other expenses'!$G:$G,'Squad-contributors'!W$90)</f>
        <v>0</v>
      </c>
      <c r="X157">
        <f>+SUMIFS('Other expenses'!$I:$I,'Other expenses'!$C:$C,"&gt;="&amp;'Squad-contributors'!$K157,'Other expenses'!$C:$C,"&lt;"&amp;'Squad-contributors'!$K158,'Other expenses'!$F:$F,'Squad-contributors'!$J157,'Other expenses'!$G:$G,'Squad-contributors'!X$90)</f>
        <v>0</v>
      </c>
      <c r="Y157" s="26">
        <f t="shared" si="47"/>
        <v>6627.15</v>
      </c>
    </row>
    <row r="158" spans="1:25" x14ac:dyDescent="0.2">
      <c r="A158" t="str">
        <f t="shared" si="48"/>
        <v>Ecosystem Development &amp; Security</v>
      </c>
      <c r="B158" s="1">
        <v>44440</v>
      </c>
      <c r="C158" s="4">
        <f>SUMIFS('Contributor Payouts'!O:O,'Contributor Payouts'!$D:$D,"&gt;="&amp;'Squad-contributors'!$B158,'Contributor Payouts'!$D:$D,"&lt;"&amp;'Squad-contributors'!$B159,'Contributor Payouts'!E:E,'Squad-contributors'!$B$150)</f>
        <v>0</v>
      </c>
      <c r="D158" s="4">
        <f>SUMIFS('Contributor Payouts'!P:P,'Contributor Payouts'!$D:$D,"&gt;="&amp;'Squad-contributors'!$B158,'Contributor Payouts'!$D:$D,"&lt;"&amp;'Squad-contributors'!$B159,'Contributor Payouts'!F:F,'Squad-contributors'!$B$150)</f>
        <v>0</v>
      </c>
      <c r="E158" s="4">
        <f>SUMIFS('Contributor Payouts'!Q:Q,'Contributor Payouts'!$D:$D,"&gt;="&amp;'Squad-contributors'!$B158,'Contributor Payouts'!$D:$D,"&lt;"&amp;'Squad-contributors'!$B159,'Contributor Payouts'!G:G,'Squad-contributors'!$B$150)</f>
        <v>400</v>
      </c>
      <c r="F158" s="4">
        <f>SUMIFS('Contributor Payouts'!R:R,'Contributor Payouts'!$D:$D,"&gt;="&amp;'Squad-contributors'!$B158,'Contributor Payouts'!$D:$D,"&lt;"&amp;'Squad-contributors'!$B159,'Contributor Payouts'!H:H,'Squad-contributors'!$B$150)</f>
        <v>0</v>
      </c>
      <c r="G158" s="4">
        <f>SUMIFS('Contributor Payouts'!S:S,'Contributor Payouts'!$D:$D,"&gt;="&amp;'Squad-contributors'!$B158,'Contributor Payouts'!$D:$D,"&lt;"&amp;'Squad-contributors'!$B159,'Contributor Payouts'!I:I,'Squad-contributors'!$B$150)</f>
        <v>360</v>
      </c>
      <c r="H158" s="4">
        <f t="shared" si="49"/>
        <v>760</v>
      </c>
      <c r="J158" t="str">
        <f t="shared" si="50"/>
        <v>Ecosystem Development &amp; Security</v>
      </c>
      <c r="K158" s="1">
        <v>44440</v>
      </c>
      <c r="L158" s="26">
        <f t="shared" si="46"/>
        <v>760</v>
      </c>
      <c r="M158" s="26">
        <f t="shared" si="51"/>
        <v>760</v>
      </c>
      <c r="N158">
        <f>+SUMIFS('Other expenses'!$I:$I,'Other expenses'!$C:$C,"&gt;="&amp;'Squad-contributors'!$K158,'Other expenses'!$C:$C,"&lt;"&amp;'Squad-contributors'!$K159,'Other expenses'!$F:$F,'Squad-contributors'!$J158,'Other expenses'!$G:$G,'Squad-contributors'!N$90)</f>
        <v>0</v>
      </c>
      <c r="O158">
        <f>+SUMIFS('Other expenses'!$I:$I,'Other expenses'!$C:$C,"&gt;="&amp;'Squad-contributors'!$K158,'Other expenses'!$C:$C,"&lt;"&amp;'Squad-contributors'!$K159,'Other expenses'!$F:$F,'Squad-contributors'!$J158,'Other expenses'!$G:$G,'Squad-contributors'!O$90)</f>
        <v>0</v>
      </c>
      <c r="P158">
        <f>+SUMIFS('Other expenses'!$I:$I,'Other expenses'!$C:$C,"&gt;="&amp;'Squad-contributors'!$K158,'Other expenses'!$C:$C,"&lt;"&amp;'Squad-contributors'!$K159,'Other expenses'!$F:$F,'Squad-contributors'!$J158,'Other expenses'!$G:$G,'Squad-contributors'!P$90)</f>
        <v>0</v>
      </c>
      <c r="Q158">
        <f>+SUMIFS('Other expenses'!$I:$I,'Other expenses'!$C:$C,"&gt;="&amp;'Squad-contributors'!$K158,'Other expenses'!$C:$C,"&lt;"&amp;'Squad-contributors'!$K159,'Other expenses'!$F:$F,'Squad-contributors'!$J158,'Other expenses'!$G:$G,'Squad-contributors'!Q$90)</f>
        <v>0</v>
      </c>
      <c r="R158">
        <f>+SUMIFS('Other expenses'!$I:$I,'Other expenses'!$C:$C,"&gt;="&amp;'Squad-contributors'!$K158,'Other expenses'!$C:$C,"&lt;"&amp;'Squad-contributors'!$K159,'Other expenses'!$F:$F,'Squad-contributors'!$J158,'Other expenses'!$G:$G,'Squad-contributors'!R$90)</f>
        <v>0</v>
      </c>
      <c r="S158">
        <f>+SUMIFS('Other expenses'!$I:$I,'Other expenses'!$C:$C,"&gt;="&amp;'Squad-contributors'!$K158,'Other expenses'!$C:$C,"&lt;"&amp;'Squad-contributors'!$K159,'Other expenses'!$F:$F,'Squad-contributors'!$J158,'Other expenses'!$G:$G,'Squad-contributors'!S$90)</f>
        <v>0</v>
      </c>
      <c r="T158">
        <f>+SUMIFS('Other expenses'!$I:$I,'Other expenses'!$C:$C,"&gt;="&amp;'Squad-contributors'!$K158,'Other expenses'!$C:$C,"&lt;"&amp;'Squad-contributors'!$K159,'Other expenses'!$F:$F,'Squad-contributors'!$J158,'Other expenses'!$G:$G,'Squad-contributors'!T$90)</f>
        <v>0</v>
      </c>
      <c r="U158">
        <f>+SUMIFS('Other expenses'!$I:$I,'Other expenses'!$C:$C,"&gt;="&amp;'Squad-contributors'!$K158,'Other expenses'!$C:$C,"&lt;"&amp;'Squad-contributors'!$K159,'Other expenses'!$F:$F,'Squad-contributors'!$J158,'Other expenses'!$G:$G,'Squad-contributors'!U$90)</f>
        <v>0</v>
      </c>
      <c r="V158">
        <f>+SUMIFS('Other expenses'!$I:$I,'Other expenses'!$C:$C,"&gt;="&amp;'Squad-contributors'!$K158,'Other expenses'!$C:$C,"&lt;"&amp;'Squad-contributors'!$K159,'Other expenses'!$F:$F,'Squad-contributors'!$J158,'Other expenses'!$G:$G,'Squad-contributors'!V$90)</f>
        <v>0</v>
      </c>
      <c r="W158">
        <f>+SUMIFS('Other expenses'!$I:$I,'Other expenses'!$C:$C,"&gt;="&amp;'Squad-contributors'!$K158,'Other expenses'!$C:$C,"&lt;"&amp;'Squad-contributors'!$K159,'Other expenses'!$F:$F,'Squad-contributors'!$J158,'Other expenses'!$G:$G,'Squad-contributors'!W$90)</f>
        <v>0</v>
      </c>
      <c r="X158">
        <f>+SUMIFS('Other expenses'!$I:$I,'Other expenses'!$C:$C,"&gt;="&amp;'Squad-contributors'!$K158,'Other expenses'!$C:$C,"&lt;"&amp;'Squad-contributors'!$K159,'Other expenses'!$F:$F,'Squad-contributors'!$J158,'Other expenses'!$G:$G,'Squad-contributors'!X$90)</f>
        <v>0</v>
      </c>
      <c r="Y158" s="26">
        <f t="shared" si="47"/>
        <v>760</v>
      </c>
    </row>
    <row r="159" spans="1:25" x14ac:dyDescent="0.2">
      <c r="A159" t="str">
        <f t="shared" si="48"/>
        <v>Ecosystem Development &amp; Security</v>
      </c>
      <c r="B159" s="1">
        <v>44470</v>
      </c>
      <c r="C159" s="4">
        <f>SUMIFS('Contributor Payouts'!O:O,'Contributor Payouts'!$D:$D,"&gt;="&amp;'Squad-contributors'!$B159,'Contributor Payouts'!$D:$D,"&lt;"&amp;'Squad-contributors'!$B160,'Contributor Payouts'!E:E,'Squad-contributors'!$B$150)</f>
        <v>0</v>
      </c>
      <c r="D159" s="4">
        <f>SUMIFS('Contributor Payouts'!P:P,'Contributor Payouts'!$D:$D,"&gt;="&amp;'Squad-contributors'!$B159,'Contributor Payouts'!$D:$D,"&lt;"&amp;'Squad-contributors'!$B160,'Contributor Payouts'!F:F,'Squad-contributors'!$B$150)</f>
        <v>0</v>
      </c>
      <c r="E159" s="4">
        <f>SUMIFS('Contributor Payouts'!Q:Q,'Contributor Payouts'!$D:$D,"&gt;="&amp;'Squad-contributors'!$B159,'Contributor Payouts'!$D:$D,"&lt;"&amp;'Squad-contributors'!$B160,'Contributor Payouts'!G:G,'Squad-contributors'!$B$150)</f>
        <v>400</v>
      </c>
      <c r="F159" s="4">
        <f>SUMIFS('Contributor Payouts'!R:R,'Contributor Payouts'!$D:$D,"&gt;="&amp;'Squad-contributors'!$B159,'Contributor Payouts'!$D:$D,"&lt;"&amp;'Squad-contributors'!$B160,'Contributor Payouts'!H:H,'Squad-contributors'!$B$150)</f>
        <v>0</v>
      </c>
      <c r="G159" s="4">
        <f>SUMIFS('Contributor Payouts'!S:S,'Contributor Payouts'!$D:$D,"&gt;="&amp;'Squad-contributors'!$B159,'Contributor Payouts'!$D:$D,"&lt;"&amp;'Squad-contributors'!$B160,'Contributor Payouts'!I:I,'Squad-contributors'!$B$150)</f>
        <v>360</v>
      </c>
      <c r="H159" s="4">
        <f t="shared" si="49"/>
        <v>760</v>
      </c>
      <c r="J159" t="str">
        <f t="shared" si="50"/>
        <v>Ecosystem Development &amp; Security</v>
      </c>
      <c r="K159" s="1">
        <v>44470</v>
      </c>
      <c r="L159" s="26">
        <f t="shared" si="46"/>
        <v>760</v>
      </c>
      <c r="M159" s="26">
        <f t="shared" si="51"/>
        <v>760</v>
      </c>
      <c r="N159">
        <f>+SUMIFS('Other expenses'!$I:$I,'Other expenses'!$C:$C,"&gt;="&amp;'Squad-contributors'!$K159,'Other expenses'!$C:$C,"&lt;"&amp;'Squad-contributors'!$K160,'Other expenses'!$F:$F,'Squad-contributors'!$J159,'Other expenses'!$G:$G,'Squad-contributors'!N$90)</f>
        <v>0</v>
      </c>
      <c r="O159">
        <f>+SUMIFS('Other expenses'!$I:$I,'Other expenses'!$C:$C,"&gt;="&amp;'Squad-contributors'!$K159,'Other expenses'!$C:$C,"&lt;"&amp;'Squad-contributors'!$K160,'Other expenses'!$F:$F,'Squad-contributors'!$J159,'Other expenses'!$G:$G,'Squad-contributors'!O$90)</f>
        <v>0</v>
      </c>
      <c r="P159">
        <f>+SUMIFS('Other expenses'!$I:$I,'Other expenses'!$C:$C,"&gt;="&amp;'Squad-contributors'!$K159,'Other expenses'!$C:$C,"&lt;"&amp;'Squad-contributors'!$K160,'Other expenses'!$F:$F,'Squad-contributors'!$J159,'Other expenses'!$G:$G,'Squad-contributors'!P$90)</f>
        <v>0</v>
      </c>
      <c r="Q159">
        <f>+SUMIFS('Other expenses'!$I:$I,'Other expenses'!$C:$C,"&gt;="&amp;'Squad-contributors'!$K159,'Other expenses'!$C:$C,"&lt;"&amp;'Squad-contributors'!$K160,'Other expenses'!$F:$F,'Squad-contributors'!$J159,'Other expenses'!$G:$G,'Squad-contributors'!Q$90)</f>
        <v>0</v>
      </c>
      <c r="R159">
        <f>+SUMIFS('Other expenses'!$I:$I,'Other expenses'!$C:$C,"&gt;="&amp;'Squad-contributors'!$K159,'Other expenses'!$C:$C,"&lt;"&amp;'Squad-contributors'!$K160,'Other expenses'!$F:$F,'Squad-contributors'!$J159,'Other expenses'!$G:$G,'Squad-contributors'!R$90)</f>
        <v>0</v>
      </c>
      <c r="S159">
        <f>+SUMIFS('Other expenses'!$I:$I,'Other expenses'!$C:$C,"&gt;="&amp;'Squad-contributors'!$K159,'Other expenses'!$C:$C,"&lt;"&amp;'Squad-contributors'!$K160,'Other expenses'!$F:$F,'Squad-contributors'!$J159,'Other expenses'!$G:$G,'Squad-contributors'!S$90)</f>
        <v>0</v>
      </c>
      <c r="T159">
        <f>+SUMIFS('Other expenses'!$I:$I,'Other expenses'!$C:$C,"&gt;="&amp;'Squad-contributors'!$K159,'Other expenses'!$C:$C,"&lt;"&amp;'Squad-contributors'!$K160,'Other expenses'!$F:$F,'Squad-contributors'!$J159,'Other expenses'!$G:$G,'Squad-contributors'!T$90)</f>
        <v>0</v>
      </c>
      <c r="U159">
        <f>+SUMIFS('Other expenses'!$I:$I,'Other expenses'!$C:$C,"&gt;="&amp;'Squad-contributors'!$K159,'Other expenses'!$C:$C,"&lt;"&amp;'Squad-contributors'!$K160,'Other expenses'!$F:$F,'Squad-contributors'!$J159,'Other expenses'!$G:$G,'Squad-contributors'!U$90)</f>
        <v>0</v>
      </c>
      <c r="V159">
        <f>+SUMIFS('Other expenses'!$I:$I,'Other expenses'!$C:$C,"&gt;="&amp;'Squad-contributors'!$K159,'Other expenses'!$C:$C,"&lt;"&amp;'Squad-contributors'!$K160,'Other expenses'!$F:$F,'Squad-contributors'!$J159,'Other expenses'!$G:$G,'Squad-contributors'!V$90)</f>
        <v>0</v>
      </c>
      <c r="W159">
        <f>+SUMIFS('Other expenses'!$I:$I,'Other expenses'!$C:$C,"&gt;="&amp;'Squad-contributors'!$K159,'Other expenses'!$C:$C,"&lt;"&amp;'Squad-contributors'!$K160,'Other expenses'!$F:$F,'Squad-contributors'!$J159,'Other expenses'!$G:$G,'Squad-contributors'!W$90)</f>
        <v>0</v>
      </c>
      <c r="X159">
        <f>+SUMIFS('Other expenses'!$I:$I,'Other expenses'!$C:$C,"&gt;="&amp;'Squad-contributors'!$K159,'Other expenses'!$C:$C,"&lt;"&amp;'Squad-contributors'!$K160,'Other expenses'!$F:$F,'Squad-contributors'!$J159,'Other expenses'!$G:$G,'Squad-contributors'!X$90)</f>
        <v>0</v>
      </c>
      <c r="Y159" s="26">
        <f t="shared" si="47"/>
        <v>760</v>
      </c>
    </row>
    <row r="160" spans="1:25" x14ac:dyDescent="0.2">
      <c r="A160" t="str">
        <f t="shared" si="48"/>
        <v>Ecosystem Development &amp; Security</v>
      </c>
      <c r="B160" s="1">
        <v>44501</v>
      </c>
      <c r="C160" s="4">
        <f>SUMIFS('Contributor Payouts'!O:O,'Contributor Payouts'!$D:$D,"&gt;="&amp;'Squad-contributors'!$B160,'Contributor Payouts'!$D:$D,"&lt;"&amp;'Squad-contributors'!$B161,'Contributor Payouts'!E:E,'Squad-contributors'!$B$150)</f>
        <v>0</v>
      </c>
      <c r="D160" s="4">
        <f>SUMIFS('Contributor Payouts'!P:P,'Contributor Payouts'!$D:$D,"&gt;="&amp;'Squad-contributors'!$B160,'Contributor Payouts'!$D:$D,"&lt;"&amp;'Squad-contributors'!$B161,'Contributor Payouts'!F:F,'Squad-contributors'!$B$150)</f>
        <v>0</v>
      </c>
      <c r="E160" s="4">
        <f>SUMIFS('Contributor Payouts'!Q:Q,'Contributor Payouts'!$D:$D,"&gt;="&amp;'Squad-contributors'!$B160,'Contributor Payouts'!$D:$D,"&lt;"&amp;'Squad-contributors'!$B161,'Contributor Payouts'!G:G,'Squad-contributors'!$B$150)</f>
        <v>530</v>
      </c>
      <c r="F160" s="4">
        <f>SUMIFS('Contributor Payouts'!R:R,'Contributor Payouts'!$D:$D,"&gt;="&amp;'Squad-contributors'!$B160,'Contributor Payouts'!$D:$D,"&lt;"&amp;'Squad-contributors'!$B161,'Contributor Payouts'!H:H,'Squad-contributors'!$B$150)</f>
        <v>0</v>
      </c>
      <c r="G160" s="4">
        <f>SUMIFS('Contributor Payouts'!S:S,'Contributor Payouts'!$D:$D,"&gt;="&amp;'Squad-contributors'!$B160,'Contributor Payouts'!$D:$D,"&lt;"&amp;'Squad-contributors'!$B161,'Contributor Payouts'!I:I,'Squad-contributors'!$B$150)</f>
        <v>320</v>
      </c>
      <c r="H160" s="4">
        <f t="shared" si="49"/>
        <v>850</v>
      </c>
      <c r="J160" t="str">
        <f t="shared" si="50"/>
        <v>Ecosystem Development &amp; Security</v>
      </c>
      <c r="K160" s="1">
        <v>44501</v>
      </c>
      <c r="L160" s="26">
        <f t="shared" si="46"/>
        <v>850</v>
      </c>
      <c r="M160" s="26">
        <f t="shared" si="51"/>
        <v>850</v>
      </c>
      <c r="N160">
        <f>+SUMIFS('Other expenses'!$I:$I,'Other expenses'!$C:$C,"&gt;="&amp;'Squad-contributors'!$K160,'Other expenses'!$C:$C,"&lt;"&amp;'Squad-contributors'!$K161,'Other expenses'!$F:$F,'Squad-contributors'!$J160,'Other expenses'!$G:$G,'Squad-contributors'!N$90)</f>
        <v>0</v>
      </c>
      <c r="O160">
        <f>+SUMIFS('Other expenses'!$I:$I,'Other expenses'!$C:$C,"&gt;="&amp;'Squad-contributors'!$K160,'Other expenses'!$C:$C,"&lt;"&amp;'Squad-contributors'!$K161,'Other expenses'!$F:$F,'Squad-contributors'!$J160,'Other expenses'!$G:$G,'Squad-contributors'!O$90)</f>
        <v>0</v>
      </c>
      <c r="P160">
        <f>+SUMIFS('Other expenses'!$I:$I,'Other expenses'!$C:$C,"&gt;="&amp;'Squad-contributors'!$K160,'Other expenses'!$C:$C,"&lt;"&amp;'Squad-contributors'!$K161,'Other expenses'!$F:$F,'Squad-contributors'!$J160,'Other expenses'!$G:$G,'Squad-contributors'!P$90)</f>
        <v>0</v>
      </c>
      <c r="Q160">
        <f>+SUMIFS('Other expenses'!$I:$I,'Other expenses'!$C:$C,"&gt;="&amp;'Squad-contributors'!$K160,'Other expenses'!$C:$C,"&lt;"&amp;'Squad-contributors'!$K161,'Other expenses'!$F:$F,'Squad-contributors'!$J160,'Other expenses'!$G:$G,'Squad-contributors'!Q$90)</f>
        <v>0</v>
      </c>
      <c r="R160">
        <f>+SUMIFS('Other expenses'!$I:$I,'Other expenses'!$C:$C,"&gt;="&amp;'Squad-contributors'!$K160,'Other expenses'!$C:$C,"&lt;"&amp;'Squad-contributors'!$K161,'Other expenses'!$F:$F,'Squad-contributors'!$J160,'Other expenses'!$G:$G,'Squad-contributors'!R$90)</f>
        <v>0</v>
      </c>
      <c r="S160">
        <f>+SUMIFS('Other expenses'!$I:$I,'Other expenses'!$C:$C,"&gt;="&amp;'Squad-contributors'!$K160,'Other expenses'!$C:$C,"&lt;"&amp;'Squad-contributors'!$K161,'Other expenses'!$F:$F,'Squad-contributors'!$J160,'Other expenses'!$G:$G,'Squad-contributors'!S$90)</f>
        <v>0</v>
      </c>
      <c r="T160">
        <f>+SUMIFS('Other expenses'!$I:$I,'Other expenses'!$C:$C,"&gt;="&amp;'Squad-contributors'!$K160,'Other expenses'!$C:$C,"&lt;"&amp;'Squad-contributors'!$K161,'Other expenses'!$F:$F,'Squad-contributors'!$J160,'Other expenses'!$G:$G,'Squad-contributors'!T$90)</f>
        <v>0</v>
      </c>
      <c r="U160">
        <f>+SUMIFS('Other expenses'!$I:$I,'Other expenses'!$C:$C,"&gt;="&amp;'Squad-contributors'!$K160,'Other expenses'!$C:$C,"&lt;"&amp;'Squad-contributors'!$K161,'Other expenses'!$F:$F,'Squad-contributors'!$J160,'Other expenses'!$G:$G,'Squad-contributors'!U$90)</f>
        <v>0</v>
      </c>
      <c r="V160">
        <f>+SUMIFS('Other expenses'!$I:$I,'Other expenses'!$C:$C,"&gt;="&amp;'Squad-contributors'!$K160,'Other expenses'!$C:$C,"&lt;"&amp;'Squad-contributors'!$K161,'Other expenses'!$F:$F,'Squad-contributors'!$J160,'Other expenses'!$G:$G,'Squad-contributors'!V$90)</f>
        <v>0</v>
      </c>
      <c r="W160">
        <f>+SUMIFS('Other expenses'!$I:$I,'Other expenses'!$C:$C,"&gt;="&amp;'Squad-contributors'!$K160,'Other expenses'!$C:$C,"&lt;"&amp;'Squad-contributors'!$K161,'Other expenses'!$F:$F,'Squad-contributors'!$J160,'Other expenses'!$G:$G,'Squad-contributors'!W$90)</f>
        <v>0</v>
      </c>
      <c r="X160">
        <f>+SUMIFS('Other expenses'!$I:$I,'Other expenses'!$C:$C,"&gt;="&amp;'Squad-contributors'!$K160,'Other expenses'!$C:$C,"&lt;"&amp;'Squad-contributors'!$K161,'Other expenses'!$F:$F,'Squad-contributors'!$J160,'Other expenses'!$G:$G,'Squad-contributors'!X$90)</f>
        <v>0</v>
      </c>
      <c r="Y160" s="26">
        <f t="shared" si="47"/>
        <v>850</v>
      </c>
    </row>
    <row r="161" spans="1:25" x14ac:dyDescent="0.2">
      <c r="A161" t="str">
        <f t="shared" si="48"/>
        <v>Ecosystem Development &amp; Security</v>
      </c>
      <c r="B161" s="1">
        <v>44531</v>
      </c>
      <c r="C161" s="4">
        <f>SUMIFS('Contributor Payouts'!O:O,'Contributor Payouts'!$D:$D,"&gt;="&amp;'Squad-contributors'!$B161,'Contributor Payouts'!$D:$D,"&lt;"&amp;'Squad-contributors'!$B162,'Contributor Payouts'!E:E,'Squad-contributors'!$B$150)</f>
        <v>0</v>
      </c>
      <c r="D161" s="4">
        <f>SUMIFS('Contributor Payouts'!P:P,'Contributor Payouts'!$D:$D,"&gt;="&amp;'Squad-contributors'!$B161,'Contributor Payouts'!$D:$D,"&lt;"&amp;'Squad-contributors'!$B162,'Contributor Payouts'!F:F,'Squad-contributors'!$B$150)</f>
        <v>3047.5</v>
      </c>
      <c r="E161" s="4">
        <f>SUMIFS('Contributor Payouts'!Q:Q,'Contributor Payouts'!$D:$D,"&gt;="&amp;'Squad-contributors'!$B161,'Contributor Payouts'!$D:$D,"&lt;"&amp;'Squad-contributors'!$B162,'Contributor Payouts'!G:G,'Squad-contributors'!$B$150)</f>
        <v>530</v>
      </c>
      <c r="F161" s="4">
        <f>SUMIFS('Contributor Payouts'!R:R,'Contributor Payouts'!$D:$D,"&gt;="&amp;'Squad-contributors'!$B161,'Contributor Payouts'!$D:$D,"&lt;"&amp;'Squad-contributors'!$B162,'Contributor Payouts'!H:H,'Squad-contributors'!$B$150)</f>
        <v>0</v>
      </c>
      <c r="G161" s="4">
        <f>SUMIFS('Contributor Payouts'!S:S,'Contributor Payouts'!$D:$D,"&gt;="&amp;'Squad-contributors'!$B161,'Contributor Payouts'!$D:$D,"&lt;"&amp;'Squad-contributors'!$B162,'Contributor Payouts'!I:I,'Squad-contributors'!$B$150)</f>
        <v>320</v>
      </c>
      <c r="H161" s="4">
        <f t="shared" si="49"/>
        <v>3897.5</v>
      </c>
      <c r="J161" t="str">
        <f t="shared" si="50"/>
        <v>Ecosystem Development &amp; Security</v>
      </c>
      <c r="K161" s="1">
        <v>44531</v>
      </c>
      <c r="L161" s="26">
        <f t="shared" si="46"/>
        <v>3897.5</v>
      </c>
      <c r="M161" s="26">
        <f t="shared" si="51"/>
        <v>3897.5</v>
      </c>
      <c r="N161">
        <f>+SUMIFS('Other expenses'!$I:$I,'Other expenses'!$C:$C,"&gt;="&amp;'Squad-contributors'!$K161,'Other expenses'!$C:$C,"&lt;"&amp;'Squad-contributors'!$K162,'Other expenses'!$F:$F,'Squad-contributors'!$J161,'Other expenses'!$G:$G,'Squad-contributors'!N$90)</f>
        <v>0</v>
      </c>
      <c r="O161">
        <f>+SUMIFS('Other expenses'!$I:$I,'Other expenses'!$C:$C,"&gt;="&amp;'Squad-contributors'!$K161,'Other expenses'!$C:$C,"&lt;"&amp;'Squad-contributors'!$K162,'Other expenses'!$F:$F,'Squad-contributors'!$J161,'Other expenses'!$G:$G,'Squad-contributors'!O$90)</f>
        <v>0</v>
      </c>
      <c r="P161">
        <f>+SUMIFS('Other expenses'!$I:$I,'Other expenses'!$C:$C,"&gt;="&amp;'Squad-contributors'!$K161,'Other expenses'!$C:$C,"&lt;"&amp;'Squad-contributors'!$K162,'Other expenses'!$F:$F,'Squad-contributors'!$J161,'Other expenses'!$G:$G,'Squad-contributors'!P$90)</f>
        <v>0</v>
      </c>
      <c r="Q161">
        <f>+SUMIFS('Other expenses'!$I:$I,'Other expenses'!$C:$C,"&gt;="&amp;'Squad-contributors'!$K161,'Other expenses'!$C:$C,"&lt;"&amp;'Squad-contributors'!$K162,'Other expenses'!$F:$F,'Squad-contributors'!$J161,'Other expenses'!$G:$G,'Squad-contributors'!Q$90)</f>
        <v>0</v>
      </c>
      <c r="R161">
        <f>+SUMIFS('Other expenses'!$I:$I,'Other expenses'!$C:$C,"&gt;="&amp;'Squad-contributors'!$K161,'Other expenses'!$C:$C,"&lt;"&amp;'Squad-contributors'!$K162,'Other expenses'!$F:$F,'Squad-contributors'!$J161,'Other expenses'!$G:$G,'Squad-contributors'!R$90)</f>
        <v>0</v>
      </c>
      <c r="S161">
        <f>+SUMIFS('Other expenses'!$I:$I,'Other expenses'!$C:$C,"&gt;="&amp;'Squad-contributors'!$K161,'Other expenses'!$C:$C,"&lt;"&amp;'Squad-contributors'!$K162,'Other expenses'!$F:$F,'Squad-contributors'!$J161,'Other expenses'!$G:$G,'Squad-contributors'!S$90)</f>
        <v>0</v>
      </c>
      <c r="T161">
        <f>+SUMIFS('Other expenses'!$I:$I,'Other expenses'!$C:$C,"&gt;="&amp;'Squad-contributors'!$K161,'Other expenses'!$C:$C,"&lt;"&amp;'Squad-contributors'!$K162,'Other expenses'!$F:$F,'Squad-contributors'!$J161,'Other expenses'!$G:$G,'Squad-contributors'!T$90)</f>
        <v>0</v>
      </c>
      <c r="U161">
        <f>+SUMIFS('Other expenses'!$I:$I,'Other expenses'!$C:$C,"&gt;="&amp;'Squad-contributors'!$K161,'Other expenses'!$C:$C,"&lt;"&amp;'Squad-contributors'!$K162,'Other expenses'!$F:$F,'Squad-contributors'!$J161,'Other expenses'!$G:$G,'Squad-contributors'!U$90)</f>
        <v>0</v>
      </c>
      <c r="V161">
        <f>+SUMIFS('Other expenses'!$I:$I,'Other expenses'!$C:$C,"&gt;="&amp;'Squad-contributors'!$K161,'Other expenses'!$C:$C,"&lt;"&amp;'Squad-contributors'!$K162,'Other expenses'!$F:$F,'Squad-contributors'!$J161,'Other expenses'!$G:$G,'Squad-contributors'!V$90)</f>
        <v>0</v>
      </c>
      <c r="W161">
        <f>+SUMIFS('Other expenses'!$I:$I,'Other expenses'!$C:$C,"&gt;="&amp;'Squad-contributors'!$K161,'Other expenses'!$C:$C,"&lt;"&amp;'Squad-contributors'!$K162,'Other expenses'!$F:$F,'Squad-contributors'!$J161,'Other expenses'!$G:$G,'Squad-contributors'!W$90)</f>
        <v>0</v>
      </c>
      <c r="X161">
        <f>+SUMIFS('Other expenses'!$I:$I,'Other expenses'!$C:$C,"&gt;="&amp;'Squad-contributors'!$K161,'Other expenses'!$C:$C,"&lt;"&amp;'Squad-contributors'!$K162,'Other expenses'!$F:$F,'Squad-contributors'!$J161,'Other expenses'!$G:$G,'Squad-contributors'!X$90)</f>
        <v>0</v>
      </c>
      <c r="Y161" s="26">
        <f t="shared" si="47"/>
        <v>3897.5</v>
      </c>
    </row>
    <row r="162" spans="1:25" x14ac:dyDescent="0.2">
      <c r="A162" t="str">
        <f t="shared" si="48"/>
        <v>Ecosystem Development &amp; Security</v>
      </c>
      <c r="B162" s="1">
        <v>44562</v>
      </c>
      <c r="C162" s="4">
        <f>SUMIFS('Contributor Payouts'!O:O,'Contributor Payouts'!$D:$D,"&gt;="&amp;'Squad-contributors'!$B162,'Contributor Payouts'!$D:$D,"&lt;"&amp;'Squad-contributors'!$B163,'Contributor Payouts'!E:E,'Squad-contributors'!$B$150)</f>
        <v>0</v>
      </c>
      <c r="D162" s="4">
        <f>SUMIFS('Contributor Payouts'!P:P,'Contributor Payouts'!$D:$D,"&gt;="&amp;'Squad-contributors'!$B162,'Contributor Payouts'!$D:$D,"&lt;"&amp;'Squad-contributors'!$B163,'Contributor Payouts'!F:F,'Squad-contributors'!$B$150)</f>
        <v>0</v>
      </c>
      <c r="E162" s="4">
        <f>SUMIFS('Contributor Payouts'!Q:Q,'Contributor Payouts'!$D:$D,"&gt;="&amp;'Squad-contributors'!$B162,'Contributor Payouts'!$D:$D,"&lt;"&amp;'Squad-contributors'!$B163,'Contributor Payouts'!G:G,'Squad-contributors'!$B$150)</f>
        <v>540</v>
      </c>
      <c r="F162" s="4">
        <f>SUMIFS('Contributor Payouts'!R:R,'Contributor Payouts'!$D:$D,"&gt;="&amp;'Squad-contributors'!$B162,'Contributor Payouts'!$D:$D,"&lt;"&amp;'Squad-contributors'!$B163,'Contributor Payouts'!H:H,'Squad-contributors'!$B$150)</f>
        <v>0</v>
      </c>
      <c r="G162" s="4">
        <f>SUMIFS('Contributor Payouts'!S:S,'Contributor Payouts'!$D:$D,"&gt;="&amp;'Squad-contributors'!$B162,'Contributor Payouts'!$D:$D,"&lt;"&amp;'Squad-contributors'!$B163,'Contributor Payouts'!I:I,'Squad-contributors'!$B$150)</f>
        <v>1215</v>
      </c>
      <c r="H162" s="4">
        <f t="shared" si="49"/>
        <v>1755</v>
      </c>
      <c r="J162" t="str">
        <f t="shared" si="50"/>
        <v>Ecosystem Development &amp; Security</v>
      </c>
      <c r="K162" s="1">
        <v>44562</v>
      </c>
      <c r="L162" s="26">
        <f t="shared" si="46"/>
        <v>1755</v>
      </c>
      <c r="M162" s="26">
        <f t="shared" si="51"/>
        <v>1755</v>
      </c>
      <c r="N162">
        <f>+SUMIFS('Other expenses'!$I:$I,'Other expenses'!$C:$C,"&gt;="&amp;'Squad-contributors'!$K162,'Other expenses'!$C:$C,"&lt;"&amp;'Squad-contributors'!$K163,'Other expenses'!$F:$F,'Squad-contributors'!$J162,'Other expenses'!$G:$G,'Squad-contributors'!N$90)</f>
        <v>0</v>
      </c>
      <c r="O162">
        <f>+SUMIFS('Other expenses'!$I:$I,'Other expenses'!$C:$C,"&gt;="&amp;'Squad-contributors'!$K162,'Other expenses'!$C:$C,"&lt;"&amp;'Squad-contributors'!$K163,'Other expenses'!$F:$F,'Squad-contributors'!$J162,'Other expenses'!$G:$G,'Squad-contributors'!O$90)</f>
        <v>0</v>
      </c>
      <c r="P162">
        <f>+SUMIFS('Other expenses'!$I:$I,'Other expenses'!$C:$C,"&gt;="&amp;'Squad-contributors'!$K162,'Other expenses'!$C:$C,"&lt;"&amp;'Squad-contributors'!$K163,'Other expenses'!$F:$F,'Squad-contributors'!$J162,'Other expenses'!$G:$G,'Squad-contributors'!P$90)</f>
        <v>0</v>
      </c>
      <c r="Q162">
        <f>+SUMIFS('Other expenses'!$I:$I,'Other expenses'!$C:$C,"&gt;="&amp;'Squad-contributors'!$K162,'Other expenses'!$C:$C,"&lt;"&amp;'Squad-contributors'!$K163,'Other expenses'!$F:$F,'Squad-contributors'!$J162,'Other expenses'!$G:$G,'Squad-contributors'!Q$90)</f>
        <v>0</v>
      </c>
      <c r="R162">
        <f>+SUMIFS('Other expenses'!$I:$I,'Other expenses'!$C:$C,"&gt;="&amp;'Squad-contributors'!$K162,'Other expenses'!$C:$C,"&lt;"&amp;'Squad-contributors'!$K163,'Other expenses'!$F:$F,'Squad-contributors'!$J162,'Other expenses'!$G:$G,'Squad-contributors'!R$90)</f>
        <v>0</v>
      </c>
      <c r="S162">
        <f>+SUMIFS('Other expenses'!$I:$I,'Other expenses'!$C:$C,"&gt;="&amp;'Squad-contributors'!$K162,'Other expenses'!$C:$C,"&lt;"&amp;'Squad-contributors'!$K163,'Other expenses'!$F:$F,'Squad-contributors'!$J162,'Other expenses'!$G:$G,'Squad-contributors'!S$90)</f>
        <v>0</v>
      </c>
      <c r="T162">
        <f>+SUMIFS('Other expenses'!$I:$I,'Other expenses'!$C:$C,"&gt;="&amp;'Squad-contributors'!$K162,'Other expenses'!$C:$C,"&lt;"&amp;'Squad-contributors'!$K163,'Other expenses'!$F:$F,'Squad-contributors'!$J162,'Other expenses'!$G:$G,'Squad-contributors'!T$90)</f>
        <v>0</v>
      </c>
      <c r="U162">
        <f>+SUMIFS('Other expenses'!$I:$I,'Other expenses'!$C:$C,"&gt;="&amp;'Squad-contributors'!$K162,'Other expenses'!$C:$C,"&lt;"&amp;'Squad-contributors'!$K163,'Other expenses'!$F:$F,'Squad-contributors'!$J162,'Other expenses'!$G:$G,'Squad-contributors'!U$90)</f>
        <v>0</v>
      </c>
      <c r="V162">
        <f>+SUMIFS('Other expenses'!$I:$I,'Other expenses'!$C:$C,"&gt;="&amp;'Squad-contributors'!$K162,'Other expenses'!$C:$C,"&lt;"&amp;'Squad-contributors'!$K163,'Other expenses'!$F:$F,'Squad-contributors'!$J162,'Other expenses'!$G:$G,'Squad-contributors'!V$90)</f>
        <v>0</v>
      </c>
      <c r="W162">
        <f>+SUMIFS('Other expenses'!$I:$I,'Other expenses'!$C:$C,"&gt;="&amp;'Squad-contributors'!$K162,'Other expenses'!$C:$C,"&lt;"&amp;'Squad-contributors'!$K163,'Other expenses'!$F:$F,'Squad-contributors'!$J162,'Other expenses'!$G:$G,'Squad-contributors'!W$90)</f>
        <v>0</v>
      </c>
      <c r="X162">
        <f>+SUMIFS('Other expenses'!$I:$I,'Other expenses'!$C:$C,"&gt;="&amp;'Squad-contributors'!$K162,'Other expenses'!$C:$C,"&lt;"&amp;'Squad-contributors'!$K163,'Other expenses'!$F:$F,'Squad-contributors'!$J162,'Other expenses'!$G:$G,'Squad-contributors'!X$90)</f>
        <v>0</v>
      </c>
      <c r="Y162" s="26">
        <f t="shared" si="47"/>
        <v>1755</v>
      </c>
    </row>
    <row r="163" spans="1:25" x14ac:dyDescent="0.2">
      <c r="A163" t="str">
        <f t="shared" si="48"/>
        <v>Ecosystem Development &amp; Security</v>
      </c>
      <c r="B163" s="1">
        <v>44593</v>
      </c>
      <c r="C163" s="4">
        <f>SUMIFS('Contributor Payouts'!O:O,'Contributor Payouts'!$D:$D,"&gt;="&amp;'Squad-contributors'!$B163,'Contributor Payouts'!$D:$D,"&lt;"&amp;'Squad-contributors'!$B164,'Contributor Payouts'!E:E,'Squad-contributors'!$B$150)</f>
        <v>0</v>
      </c>
      <c r="D163" s="4">
        <f>SUMIFS('Contributor Payouts'!P:P,'Contributor Payouts'!$D:$D,"&gt;="&amp;'Squad-contributors'!$B163,'Contributor Payouts'!$D:$D,"&lt;"&amp;'Squad-contributors'!$B164,'Contributor Payouts'!F:F,'Squad-contributors'!$B$150)</f>
        <v>0</v>
      </c>
      <c r="E163" s="4">
        <f>SUMIFS('Contributor Payouts'!Q:Q,'Contributor Payouts'!$D:$D,"&gt;="&amp;'Squad-contributors'!$B163,'Contributor Payouts'!$D:$D,"&lt;"&amp;'Squad-contributors'!$B164,'Contributor Payouts'!G:G,'Squad-contributors'!$B$150)</f>
        <v>450</v>
      </c>
      <c r="F163" s="4">
        <f>SUMIFS('Contributor Payouts'!R:R,'Contributor Payouts'!$D:$D,"&gt;="&amp;'Squad-contributors'!$B163,'Contributor Payouts'!$D:$D,"&lt;"&amp;'Squad-contributors'!$B164,'Contributor Payouts'!H:H,'Squad-contributors'!$B$150)</f>
        <v>0</v>
      </c>
      <c r="G163" s="4">
        <f>SUMIFS('Contributor Payouts'!S:S,'Contributor Payouts'!$D:$D,"&gt;="&amp;'Squad-contributors'!$B163,'Contributor Payouts'!$D:$D,"&lt;"&amp;'Squad-contributors'!$B164,'Contributor Payouts'!I:I,'Squad-contributors'!$B$150)</f>
        <v>405</v>
      </c>
      <c r="H163" s="4">
        <f t="shared" si="49"/>
        <v>855</v>
      </c>
      <c r="J163" t="str">
        <f t="shared" si="50"/>
        <v>Ecosystem Development &amp; Security</v>
      </c>
      <c r="K163" s="1">
        <v>44593</v>
      </c>
      <c r="L163" s="26">
        <f t="shared" si="46"/>
        <v>855</v>
      </c>
      <c r="M163" s="26">
        <f t="shared" si="51"/>
        <v>855</v>
      </c>
      <c r="N163">
        <f>+SUMIFS('Other expenses'!$I:$I,'Other expenses'!$C:$C,"&gt;="&amp;'Squad-contributors'!$K163,'Other expenses'!$C:$C,"&lt;"&amp;'Squad-contributors'!$K164,'Other expenses'!$F:$F,'Squad-contributors'!$J163,'Other expenses'!$G:$G,'Squad-contributors'!N$90)</f>
        <v>0</v>
      </c>
      <c r="O163">
        <f>+SUMIFS('Other expenses'!$I:$I,'Other expenses'!$C:$C,"&gt;="&amp;'Squad-contributors'!$K163,'Other expenses'!$C:$C,"&lt;"&amp;'Squad-contributors'!$K164,'Other expenses'!$F:$F,'Squad-contributors'!$J163,'Other expenses'!$G:$G,'Squad-contributors'!O$90)</f>
        <v>0</v>
      </c>
      <c r="P163">
        <f>+SUMIFS('Other expenses'!$I:$I,'Other expenses'!$C:$C,"&gt;="&amp;'Squad-contributors'!$K163,'Other expenses'!$C:$C,"&lt;"&amp;'Squad-contributors'!$K164,'Other expenses'!$F:$F,'Squad-contributors'!$J163,'Other expenses'!$G:$G,'Squad-contributors'!P$90)</f>
        <v>0</v>
      </c>
      <c r="Q163">
        <f>+SUMIFS('Other expenses'!$I:$I,'Other expenses'!$C:$C,"&gt;="&amp;'Squad-contributors'!$K163,'Other expenses'!$C:$C,"&lt;"&amp;'Squad-contributors'!$K164,'Other expenses'!$F:$F,'Squad-contributors'!$J163,'Other expenses'!$G:$G,'Squad-contributors'!Q$90)</f>
        <v>0</v>
      </c>
      <c r="R163">
        <f>+SUMIFS('Other expenses'!$I:$I,'Other expenses'!$C:$C,"&gt;="&amp;'Squad-contributors'!$K163,'Other expenses'!$C:$C,"&lt;"&amp;'Squad-contributors'!$K164,'Other expenses'!$F:$F,'Squad-contributors'!$J163,'Other expenses'!$G:$G,'Squad-contributors'!R$90)</f>
        <v>0</v>
      </c>
      <c r="S163">
        <f>+SUMIFS('Other expenses'!$I:$I,'Other expenses'!$C:$C,"&gt;="&amp;'Squad-contributors'!$K163,'Other expenses'!$C:$C,"&lt;"&amp;'Squad-contributors'!$K164,'Other expenses'!$F:$F,'Squad-contributors'!$J163,'Other expenses'!$G:$G,'Squad-contributors'!S$90)</f>
        <v>0</v>
      </c>
      <c r="T163">
        <f>+SUMIFS('Other expenses'!$I:$I,'Other expenses'!$C:$C,"&gt;="&amp;'Squad-contributors'!$K163,'Other expenses'!$C:$C,"&lt;"&amp;'Squad-contributors'!$K164,'Other expenses'!$F:$F,'Squad-contributors'!$J163,'Other expenses'!$G:$G,'Squad-contributors'!T$90)</f>
        <v>0</v>
      </c>
      <c r="U163">
        <f>+SUMIFS('Other expenses'!$I:$I,'Other expenses'!$C:$C,"&gt;="&amp;'Squad-contributors'!$K163,'Other expenses'!$C:$C,"&lt;"&amp;'Squad-contributors'!$K164,'Other expenses'!$F:$F,'Squad-contributors'!$J163,'Other expenses'!$G:$G,'Squad-contributors'!U$90)</f>
        <v>0</v>
      </c>
      <c r="V163">
        <f>+SUMIFS('Other expenses'!$I:$I,'Other expenses'!$C:$C,"&gt;="&amp;'Squad-contributors'!$K163,'Other expenses'!$C:$C,"&lt;"&amp;'Squad-contributors'!$K164,'Other expenses'!$F:$F,'Squad-contributors'!$J163,'Other expenses'!$G:$G,'Squad-contributors'!V$90)</f>
        <v>0</v>
      </c>
      <c r="W163">
        <f>+SUMIFS('Other expenses'!$I:$I,'Other expenses'!$C:$C,"&gt;="&amp;'Squad-contributors'!$K163,'Other expenses'!$C:$C,"&lt;"&amp;'Squad-contributors'!$K164,'Other expenses'!$F:$F,'Squad-contributors'!$J163,'Other expenses'!$G:$G,'Squad-contributors'!W$90)</f>
        <v>0</v>
      </c>
      <c r="X163">
        <f>+SUMIFS('Other expenses'!$I:$I,'Other expenses'!$C:$C,"&gt;="&amp;'Squad-contributors'!$K163,'Other expenses'!$C:$C,"&lt;"&amp;'Squad-contributors'!$K164,'Other expenses'!$F:$F,'Squad-contributors'!$J163,'Other expenses'!$G:$G,'Squad-contributors'!X$90)</f>
        <v>0</v>
      </c>
      <c r="Y163" s="26">
        <f t="shared" si="47"/>
        <v>855</v>
      </c>
    </row>
    <row r="164" spans="1:25" x14ac:dyDescent="0.2">
      <c r="A164" t="str">
        <f t="shared" si="48"/>
        <v>Ecosystem Development &amp; Security</v>
      </c>
      <c r="B164" s="1">
        <v>44621</v>
      </c>
      <c r="C164" s="4">
        <f>SUMIFS('Contributor Payouts'!O:O,'Contributor Payouts'!$D:$D,"&gt;="&amp;'Squad-contributors'!$B164,'Contributor Payouts'!$D:$D,"&lt;"&amp;'Squad-contributors'!$B165,'Contributor Payouts'!E:E,'Squad-contributors'!$B$150)</f>
        <v>0</v>
      </c>
      <c r="D164" s="4">
        <f>SUMIFS('Contributor Payouts'!P:P,'Contributor Payouts'!$D:$D,"&gt;="&amp;'Squad-contributors'!$B164,'Contributor Payouts'!$D:$D,"&lt;"&amp;'Squad-contributors'!$B165,'Contributor Payouts'!F:F,'Squad-contributors'!$B$150)</f>
        <v>0</v>
      </c>
      <c r="E164" s="4">
        <f>SUMIFS('Contributor Payouts'!Q:Q,'Contributor Payouts'!$D:$D,"&gt;="&amp;'Squad-contributors'!$B164,'Contributor Payouts'!$D:$D,"&lt;"&amp;'Squad-contributors'!$B165,'Contributor Payouts'!G:G,'Squad-contributors'!$B$150)</f>
        <v>600</v>
      </c>
      <c r="F164" s="4">
        <f>SUMIFS('Contributor Payouts'!R:R,'Contributor Payouts'!$D:$D,"&gt;="&amp;'Squad-contributors'!$B164,'Contributor Payouts'!$D:$D,"&lt;"&amp;'Squad-contributors'!$B165,'Contributor Payouts'!H:H,'Squad-contributors'!$B$150)</f>
        <v>0</v>
      </c>
      <c r="G164" s="4">
        <f>SUMIFS('Contributor Payouts'!S:S,'Contributor Payouts'!$D:$D,"&gt;="&amp;'Squad-contributors'!$B164,'Contributor Payouts'!$D:$D,"&lt;"&amp;'Squad-contributors'!$B165,'Contributor Payouts'!I:I,'Squad-contributors'!$B$150)</f>
        <v>360</v>
      </c>
      <c r="H164" s="4">
        <f t="shared" si="49"/>
        <v>960</v>
      </c>
      <c r="J164" t="str">
        <f t="shared" si="50"/>
        <v>Ecosystem Development &amp; Security</v>
      </c>
      <c r="K164" s="1">
        <v>44621</v>
      </c>
      <c r="L164" s="26">
        <f t="shared" si="46"/>
        <v>13235</v>
      </c>
      <c r="M164" s="26">
        <f t="shared" si="51"/>
        <v>960</v>
      </c>
      <c r="N164">
        <f>+SUMIFS('Other expenses'!$I:$I,'Other expenses'!$C:$C,"&gt;="&amp;'Squad-contributors'!$K164,'Other expenses'!$C:$C,"&lt;"&amp;'Squad-contributors'!$K165,'Other expenses'!$F:$F,'Squad-contributors'!$J164,'Other expenses'!$G:$G,'Squad-contributors'!N$90)</f>
        <v>0</v>
      </c>
      <c r="O164">
        <f>+SUMIFS('Other expenses'!$I:$I,'Other expenses'!$C:$C,"&gt;="&amp;'Squad-contributors'!$K164,'Other expenses'!$C:$C,"&lt;"&amp;'Squad-contributors'!$K165,'Other expenses'!$F:$F,'Squad-contributors'!$J164,'Other expenses'!$G:$G,'Squad-contributors'!O$90)</f>
        <v>0</v>
      </c>
      <c r="P164">
        <f>+SUMIFS('Other expenses'!$I:$I,'Other expenses'!$C:$C,"&gt;="&amp;'Squad-contributors'!$K164,'Other expenses'!$C:$C,"&lt;"&amp;'Squad-contributors'!$K165,'Other expenses'!$F:$F,'Squad-contributors'!$J164,'Other expenses'!$G:$G,'Squad-contributors'!P$90)</f>
        <v>0</v>
      </c>
      <c r="Q164">
        <f>+SUMIFS('Other expenses'!$I:$I,'Other expenses'!$C:$C,"&gt;="&amp;'Squad-contributors'!$K164,'Other expenses'!$C:$C,"&lt;"&amp;'Squad-contributors'!$K165,'Other expenses'!$F:$F,'Squad-contributors'!$J164,'Other expenses'!$G:$G,'Squad-contributors'!Q$90)</f>
        <v>0</v>
      </c>
      <c r="R164">
        <f>+SUMIFS('Other expenses'!$I:$I,'Other expenses'!$C:$C,"&gt;="&amp;'Squad-contributors'!$K164,'Other expenses'!$C:$C,"&lt;"&amp;'Squad-contributors'!$K165,'Other expenses'!$F:$F,'Squad-contributors'!$J164,'Other expenses'!$G:$G,'Squad-contributors'!R$90)</f>
        <v>12275</v>
      </c>
      <c r="S164">
        <f>+SUMIFS('Other expenses'!$I:$I,'Other expenses'!$C:$C,"&gt;="&amp;'Squad-contributors'!$K164,'Other expenses'!$C:$C,"&lt;"&amp;'Squad-contributors'!$K165,'Other expenses'!$F:$F,'Squad-contributors'!$J164,'Other expenses'!$G:$G,'Squad-contributors'!S$90)</f>
        <v>0</v>
      </c>
      <c r="T164">
        <f>+SUMIFS('Other expenses'!$I:$I,'Other expenses'!$C:$C,"&gt;="&amp;'Squad-contributors'!$K164,'Other expenses'!$C:$C,"&lt;"&amp;'Squad-contributors'!$K165,'Other expenses'!$F:$F,'Squad-contributors'!$J164,'Other expenses'!$G:$G,'Squad-contributors'!T$90)</f>
        <v>0</v>
      </c>
      <c r="U164">
        <f>+SUMIFS('Other expenses'!$I:$I,'Other expenses'!$C:$C,"&gt;="&amp;'Squad-contributors'!$K164,'Other expenses'!$C:$C,"&lt;"&amp;'Squad-contributors'!$K165,'Other expenses'!$F:$F,'Squad-contributors'!$J164,'Other expenses'!$G:$G,'Squad-contributors'!U$90)</f>
        <v>0</v>
      </c>
      <c r="V164">
        <f>+SUMIFS('Other expenses'!$I:$I,'Other expenses'!$C:$C,"&gt;="&amp;'Squad-contributors'!$K164,'Other expenses'!$C:$C,"&lt;"&amp;'Squad-contributors'!$K165,'Other expenses'!$F:$F,'Squad-contributors'!$J164,'Other expenses'!$G:$G,'Squad-contributors'!V$90)</f>
        <v>0</v>
      </c>
      <c r="W164">
        <f>+SUMIFS('Other expenses'!$I:$I,'Other expenses'!$C:$C,"&gt;="&amp;'Squad-contributors'!$K164,'Other expenses'!$C:$C,"&lt;"&amp;'Squad-contributors'!$K165,'Other expenses'!$F:$F,'Squad-contributors'!$J164,'Other expenses'!$G:$G,'Squad-contributors'!W$90)</f>
        <v>0</v>
      </c>
      <c r="X164">
        <f>+SUMIFS('Other expenses'!$I:$I,'Other expenses'!$C:$C,"&gt;="&amp;'Squad-contributors'!$K164,'Other expenses'!$C:$C,"&lt;"&amp;'Squad-contributors'!$K165,'Other expenses'!$F:$F,'Squad-contributors'!$J164,'Other expenses'!$G:$G,'Squad-contributors'!X$90)</f>
        <v>0</v>
      </c>
      <c r="Y164" s="26">
        <f t="shared" si="47"/>
        <v>13235</v>
      </c>
    </row>
    <row r="165" spans="1:25" x14ac:dyDescent="0.2">
      <c r="A165" t="str">
        <f t="shared" si="48"/>
        <v>Ecosystem Development &amp; Security</v>
      </c>
      <c r="B165" s="1">
        <v>44652</v>
      </c>
      <c r="C165" s="4">
        <f>SUMIFS('Contributor Payouts'!O:O,'Contributor Payouts'!$D:$D,"&gt;="&amp;'Squad-contributors'!$B165,'Contributor Payouts'!$D:$D,"&lt;"&amp;'Squad-contributors'!$B166,'Contributor Payouts'!E:E,'Squad-contributors'!$B$150)</f>
        <v>0</v>
      </c>
      <c r="D165" s="4">
        <f>SUMIFS('Contributor Payouts'!P:P,'Contributor Payouts'!$D:$D,"&gt;="&amp;'Squad-contributors'!$B165,'Contributor Payouts'!$D:$D,"&lt;"&amp;'Squad-contributors'!$B166,'Contributor Payouts'!F:F,'Squad-contributors'!$B$150)</f>
        <v>0</v>
      </c>
      <c r="E165" s="4">
        <f>SUMIFS('Contributor Payouts'!Q:Q,'Contributor Payouts'!$D:$D,"&gt;="&amp;'Squad-contributors'!$B165,'Contributor Payouts'!$D:$D,"&lt;"&amp;'Squad-contributors'!$B166,'Contributor Payouts'!G:G,'Squad-contributors'!$B$150)</f>
        <v>600</v>
      </c>
      <c r="F165" s="4">
        <f>SUMIFS('Contributor Payouts'!R:R,'Contributor Payouts'!$D:$D,"&gt;="&amp;'Squad-contributors'!$B165,'Contributor Payouts'!$D:$D,"&lt;"&amp;'Squad-contributors'!$B166,'Contributor Payouts'!H:H,'Squad-contributors'!$B$150)</f>
        <v>0</v>
      </c>
      <c r="G165" s="4">
        <f>SUMIFS('Contributor Payouts'!S:S,'Contributor Payouts'!$D:$D,"&gt;="&amp;'Squad-contributors'!$B165,'Contributor Payouts'!$D:$D,"&lt;"&amp;'Squad-contributors'!$B166,'Contributor Payouts'!I:I,'Squad-contributors'!$B$150)</f>
        <v>405</v>
      </c>
      <c r="H165" s="4">
        <f t="shared" si="49"/>
        <v>1005</v>
      </c>
      <c r="J165" t="str">
        <f t="shared" si="50"/>
        <v>Ecosystem Development &amp; Security</v>
      </c>
      <c r="K165" s="1">
        <v>44652</v>
      </c>
      <c r="L165" s="26">
        <f t="shared" si="46"/>
        <v>1005</v>
      </c>
      <c r="M165" s="26">
        <f t="shared" si="51"/>
        <v>1005</v>
      </c>
      <c r="N165">
        <f>+SUMIFS('Other expenses'!$I:$I,'Other expenses'!$C:$C,"&gt;="&amp;'Squad-contributors'!$K165,'Other expenses'!$C:$C,"&lt;"&amp;'Squad-contributors'!$K166,'Other expenses'!$F:$F,'Squad-contributors'!$J165,'Other expenses'!$G:$G,'Squad-contributors'!N$90)</f>
        <v>0</v>
      </c>
      <c r="O165">
        <f>+SUMIFS('Other expenses'!$I:$I,'Other expenses'!$C:$C,"&gt;="&amp;'Squad-contributors'!$K165,'Other expenses'!$C:$C,"&lt;"&amp;'Squad-contributors'!$K166,'Other expenses'!$F:$F,'Squad-contributors'!$J165,'Other expenses'!$G:$G,'Squad-contributors'!O$90)</f>
        <v>0</v>
      </c>
      <c r="P165">
        <f>+SUMIFS('Other expenses'!$I:$I,'Other expenses'!$C:$C,"&gt;="&amp;'Squad-contributors'!$K165,'Other expenses'!$C:$C,"&lt;"&amp;'Squad-contributors'!$K166,'Other expenses'!$F:$F,'Squad-contributors'!$J165,'Other expenses'!$G:$G,'Squad-contributors'!P$90)</f>
        <v>0</v>
      </c>
      <c r="Q165">
        <f>+SUMIFS('Other expenses'!$I:$I,'Other expenses'!$C:$C,"&gt;="&amp;'Squad-contributors'!$K165,'Other expenses'!$C:$C,"&lt;"&amp;'Squad-contributors'!$K166,'Other expenses'!$F:$F,'Squad-contributors'!$J165,'Other expenses'!$G:$G,'Squad-contributors'!Q$90)</f>
        <v>0</v>
      </c>
      <c r="R165">
        <f>+SUMIFS('Other expenses'!$I:$I,'Other expenses'!$C:$C,"&gt;="&amp;'Squad-contributors'!$K165,'Other expenses'!$C:$C,"&lt;"&amp;'Squad-contributors'!$K166,'Other expenses'!$F:$F,'Squad-contributors'!$J165,'Other expenses'!$G:$G,'Squad-contributors'!R$90)</f>
        <v>0</v>
      </c>
      <c r="S165">
        <f>+SUMIFS('Other expenses'!$I:$I,'Other expenses'!$C:$C,"&gt;="&amp;'Squad-contributors'!$K165,'Other expenses'!$C:$C,"&lt;"&amp;'Squad-contributors'!$K166,'Other expenses'!$F:$F,'Squad-contributors'!$J165,'Other expenses'!$G:$G,'Squad-contributors'!S$90)</f>
        <v>0</v>
      </c>
      <c r="T165">
        <f>+SUMIFS('Other expenses'!$I:$I,'Other expenses'!$C:$C,"&gt;="&amp;'Squad-contributors'!$K165,'Other expenses'!$C:$C,"&lt;"&amp;'Squad-contributors'!$K166,'Other expenses'!$F:$F,'Squad-contributors'!$J165,'Other expenses'!$G:$G,'Squad-contributors'!T$90)</f>
        <v>0</v>
      </c>
      <c r="U165">
        <f>+SUMIFS('Other expenses'!$I:$I,'Other expenses'!$C:$C,"&gt;="&amp;'Squad-contributors'!$K165,'Other expenses'!$C:$C,"&lt;"&amp;'Squad-contributors'!$K166,'Other expenses'!$F:$F,'Squad-contributors'!$J165,'Other expenses'!$G:$G,'Squad-contributors'!U$90)</f>
        <v>0</v>
      </c>
      <c r="V165">
        <f>+SUMIFS('Other expenses'!$I:$I,'Other expenses'!$C:$C,"&gt;="&amp;'Squad-contributors'!$K165,'Other expenses'!$C:$C,"&lt;"&amp;'Squad-contributors'!$K166,'Other expenses'!$F:$F,'Squad-contributors'!$J165,'Other expenses'!$G:$G,'Squad-contributors'!V$90)</f>
        <v>0</v>
      </c>
      <c r="W165">
        <f>+SUMIFS('Other expenses'!$I:$I,'Other expenses'!$C:$C,"&gt;="&amp;'Squad-contributors'!$K165,'Other expenses'!$C:$C,"&lt;"&amp;'Squad-contributors'!$K166,'Other expenses'!$F:$F,'Squad-contributors'!$J165,'Other expenses'!$G:$G,'Squad-contributors'!W$90)</f>
        <v>0</v>
      </c>
      <c r="X165">
        <f>+SUMIFS('Other expenses'!$I:$I,'Other expenses'!$C:$C,"&gt;="&amp;'Squad-contributors'!$K165,'Other expenses'!$C:$C,"&lt;"&amp;'Squad-contributors'!$K166,'Other expenses'!$F:$F,'Squad-contributors'!$J165,'Other expenses'!$G:$G,'Squad-contributors'!X$90)</f>
        <v>0</v>
      </c>
      <c r="Y165" s="26">
        <f t="shared" si="47"/>
        <v>1005</v>
      </c>
    </row>
    <row r="166" spans="1:25" x14ac:dyDescent="0.2">
      <c r="A166" t="str">
        <f t="shared" si="48"/>
        <v>Ecosystem Development &amp; Security</v>
      </c>
      <c r="B166" s="1">
        <v>44682</v>
      </c>
      <c r="C166" s="4">
        <f>SUMIFS('Contributor Payouts'!O:O,'Contributor Payouts'!$D:$D,"&gt;="&amp;'Squad-contributors'!$B166,'Contributor Payouts'!$D:$D,"&lt;"&amp;'Squad-contributors'!$B167,'Contributor Payouts'!E:E,'Squad-contributors'!$B$150)</f>
        <v>0</v>
      </c>
      <c r="D166" s="4">
        <f>SUMIFS('Contributor Payouts'!P:P,'Contributor Payouts'!$D:$D,"&gt;="&amp;'Squad-contributors'!$B166,'Contributor Payouts'!$D:$D,"&lt;"&amp;'Squad-contributors'!$B167,'Contributor Payouts'!F:F,'Squad-contributors'!$B$150)</f>
        <v>0</v>
      </c>
      <c r="E166" s="4">
        <f>SUMIFS('Contributor Payouts'!Q:Q,'Contributor Payouts'!$D:$D,"&gt;="&amp;'Squad-contributors'!$B166,'Contributor Payouts'!$D:$D,"&lt;"&amp;'Squad-contributors'!$B167,'Contributor Payouts'!G:G,'Squad-contributors'!$B$150)</f>
        <v>600</v>
      </c>
      <c r="F166" s="4">
        <f>SUMIFS('Contributor Payouts'!R:R,'Contributor Payouts'!$D:$D,"&gt;="&amp;'Squad-contributors'!$B166,'Contributor Payouts'!$D:$D,"&lt;"&amp;'Squad-contributors'!$B167,'Contributor Payouts'!H:H,'Squad-contributors'!$B$150)</f>
        <v>0</v>
      </c>
      <c r="G166" s="4">
        <f>SUMIFS('Contributor Payouts'!S:S,'Contributor Payouts'!$D:$D,"&gt;="&amp;'Squad-contributors'!$B166,'Contributor Payouts'!$D:$D,"&lt;"&amp;'Squad-contributors'!$B167,'Contributor Payouts'!I:I,'Squad-contributors'!$B$150)</f>
        <v>405</v>
      </c>
      <c r="H166" s="4">
        <f t="shared" si="49"/>
        <v>1005</v>
      </c>
      <c r="J166" t="str">
        <f t="shared" si="50"/>
        <v>Ecosystem Development &amp; Security</v>
      </c>
      <c r="K166" s="1">
        <v>44682</v>
      </c>
      <c r="L166" s="26">
        <f t="shared" si="46"/>
        <v>2255</v>
      </c>
      <c r="M166" s="26">
        <f t="shared" si="51"/>
        <v>1005</v>
      </c>
      <c r="N166">
        <f>+SUMIFS('Other expenses'!$I:$I,'Other expenses'!$C:$C,"&gt;="&amp;'Squad-contributors'!$K166,'Other expenses'!$C:$C,"&lt;"&amp;'Squad-contributors'!$K167,'Other expenses'!$F:$F,'Squad-contributors'!$J166,'Other expenses'!$G:$G,'Squad-contributors'!N$90)</f>
        <v>0</v>
      </c>
      <c r="O166">
        <f>+SUMIFS('Other expenses'!$I:$I,'Other expenses'!$C:$C,"&gt;="&amp;'Squad-contributors'!$K166,'Other expenses'!$C:$C,"&lt;"&amp;'Squad-contributors'!$K167,'Other expenses'!$F:$F,'Squad-contributors'!$J166,'Other expenses'!$G:$G,'Squad-contributors'!O$90)</f>
        <v>0</v>
      </c>
      <c r="P166">
        <f>+SUMIFS('Other expenses'!$I:$I,'Other expenses'!$C:$C,"&gt;="&amp;'Squad-contributors'!$K166,'Other expenses'!$C:$C,"&lt;"&amp;'Squad-contributors'!$K167,'Other expenses'!$F:$F,'Squad-contributors'!$J166,'Other expenses'!$G:$G,'Squad-contributors'!P$90)</f>
        <v>0</v>
      </c>
      <c r="Q166">
        <f>+SUMIFS('Other expenses'!$I:$I,'Other expenses'!$C:$C,"&gt;="&amp;'Squad-contributors'!$K166,'Other expenses'!$C:$C,"&lt;"&amp;'Squad-contributors'!$K167,'Other expenses'!$F:$F,'Squad-contributors'!$J166,'Other expenses'!$G:$G,'Squad-contributors'!Q$90)</f>
        <v>0</v>
      </c>
      <c r="R166">
        <f>+SUMIFS('Other expenses'!$I:$I,'Other expenses'!$C:$C,"&gt;="&amp;'Squad-contributors'!$K166,'Other expenses'!$C:$C,"&lt;"&amp;'Squad-contributors'!$K167,'Other expenses'!$F:$F,'Squad-contributors'!$J166,'Other expenses'!$G:$G,'Squad-contributors'!R$90)</f>
        <v>1250</v>
      </c>
      <c r="S166">
        <f>+SUMIFS('Other expenses'!$I:$I,'Other expenses'!$C:$C,"&gt;="&amp;'Squad-contributors'!$K166,'Other expenses'!$C:$C,"&lt;"&amp;'Squad-contributors'!$K167,'Other expenses'!$F:$F,'Squad-contributors'!$J166,'Other expenses'!$G:$G,'Squad-contributors'!S$90)</f>
        <v>0</v>
      </c>
      <c r="T166">
        <f>+SUMIFS('Other expenses'!$I:$I,'Other expenses'!$C:$C,"&gt;="&amp;'Squad-contributors'!$K166,'Other expenses'!$C:$C,"&lt;"&amp;'Squad-contributors'!$K167,'Other expenses'!$F:$F,'Squad-contributors'!$J166,'Other expenses'!$G:$G,'Squad-contributors'!T$90)</f>
        <v>0</v>
      </c>
      <c r="U166">
        <f>+SUMIFS('Other expenses'!$I:$I,'Other expenses'!$C:$C,"&gt;="&amp;'Squad-contributors'!$K166,'Other expenses'!$C:$C,"&lt;"&amp;'Squad-contributors'!$K167,'Other expenses'!$F:$F,'Squad-contributors'!$J166,'Other expenses'!$G:$G,'Squad-contributors'!U$90)</f>
        <v>0</v>
      </c>
      <c r="V166">
        <f>+SUMIFS('Other expenses'!$I:$I,'Other expenses'!$C:$C,"&gt;="&amp;'Squad-contributors'!$K166,'Other expenses'!$C:$C,"&lt;"&amp;'Squad-contributors'!$K167,'Other expenses'!$F:$F,'Squad-contributors'!$J166,'Other expenses'!$G:$G,'Squad-contributors'!V$90)</f>
        <v>0</v>
      </c>
      <c r="W166">
        <f>+SUMIFS('Other expenses'!$I:$I,'Other expenses'!$C:$C,"&gt;="&amp;'Squad-contributors'!$K166,'Other expenses'!$C:$C,"&lt;"&amp;'Squad-contributors'!$K167,'Other expenses'!$F:$F,'Squad-contributors'!$J166,'Other expenses'!$G:$G,'Squad-contributors'!W$90)</f>
        <v>0</v>
      </c>
      <c r="X166">
        <f>+SUMIFS('Other expenses'!$I:$I,'Other expenses'!$C:$C,"&gt;="&amp;'Squad-contributors'!$K166,'Other expenses'!$C:$C,"&lt;"&amp;'Squad-contributors'!$K167,'Other expenses'!$F:$F,'Squad-contributors'!$J166,'Other expenses'!$G:$G,'Squad-contributors'!X$90)</f>
        <v>0</v>
      </c>
      <c r="Y166" s="26">
        <f t="shared" si="47"/>
        <v>2255</v>
      </c>
    </row>
    <row r="167" spans="1:25" x14ac:dyDescent="0.2">
      <c r="A167" t="str">
        <f t="shared" si="48"/>
        <v>Ecosystem Development &amp; Security</v>
      </c>
      <c r="B167" s="1">
        <v>44713</v>
      </c>
      <c r="J167" t="str">
        <f t="shared" si="50"/>
        <v>Ecosystem Development &amp; Security</v>
      </c>
      <c r="K167" s="1">
        <v>44713</v>
      </c>
      <c r="L167" s="26">
        <f t="shared" si="46"/>
        <v>0</v>
      </c>
      <c r="M167" s="26">
        <f t="shared" si="51"/>
        <v>0</v>
      </c>
    </row>
    <row r="170" spans="1:25" x14ac:dyDescent="0.2">
      <c r="A170" t="s">
        <v>1345</v>
      </c>
      <c r="B170" t="s">
        <v>144</v>
      </c>
      <c r="C170" s="2" t="s">
        <v>4</v>
      </c>
      <c r="D170" s="2" t="s">
        <v>5</v>
      </c>
      <c r="E170" s="2" t="s">
        <v>6</v>
      </c>
      <c r="F170" s="2" t="s">
        <v>7</v>
      </c>
      <c r="G170" s="2" t="s">
        <v>8</v>
      </c>
      <c r="H170" s="2" t="s">
        <v>1435</v>
      </c>
      <c r="J170" t="s">
        <v>1345</v>
      </c>
      <c r="K170" t="str">
        <f>+B170</f>
        <v>Omen</v>
      </c>
      <c r="L170" t="s">
        <v>1473</v>
      </c>
      <c r="M170" t="s">
        <v>1456</v>
      </c>
      <c r="N170" s="30" t="s">
        <v>883</v>
      </c>
      <c r="O170" s="30" t="s">
        <v>1414</v>
      </c>
      <c r="P170" s="30" t="s">
        <v>901</v>
      </c>
      <c r="Q170" s="30" t="s">
        <v>1035</v>
      </c>
      <c r="R170" s="30" t="s">
        <v>1003</v>
      </c>
      <c r="S170" s="30" t="s">
        <v>896</v>
      </c>
      <c r="T170" s="30" t="s">
        <v>968</v>
      </c>
      <c r="U170" s="30" t="s">
        <v>932</v>
      </c>
      <c r="V170" s="30" t="s">
        <v>1067</v>
      </c>
      <c r="W170" s="30" t="s">
        <v>874</v>
      </c>
      <c r="X170" s="30" t="s">
        <v>1044</v>
      </c>
    </row>
    <row r="171" spans="1:25" x14ac:dyDescent="0.2">
      <c r="A171" t="str">
        <f>+B$170</f>
        <v>Omen</v>
      </c>
      <c r="B171" s="1">
        <v>44228</v>
      </c>
      <c r="C171" s="4">
        <f>SUMIFS('Contributor Payouts'!O:O,'Contributor Payouts'!$D:$D,"&gt;="&amp;'Squad-contributors'!$B171,'Contributor Payouts'!$D:$D,"&lt;"&amp;'Squad-contributors'!$B172,'Contributor Payouts'!E:E,'Squad-contributors'!$B$170)</f>
        <v>34500</v>
      </c>
      <c r="D171" s="4">
        <f>SUMIFS('Contributor Payouts'!P:P,'Contributor Payouts'!$D:$D,"&gt;="&amp;'Squad-contributors'!$B171,'Contributor Payouts'!$D:$D,"&lt;"&amp;'Squad-contributors'!$B172,'Contributor Payouts'!F:F,'Squad-contributors'!$B$170)</f>
        <v>0</v>
      </c>
      <c r="E171" s="4">
        <f>SUMIFS('Contributor Payouts'!Q:Q,'Contributor Payouts'!$D:$D,"&gt;="&amp;'Squad-contributors'!$B171,'Contributor Payouts'!$D:$D,"&lt;"&amp;'Squad-contributors'!$B172,'Contributor Payouts'!G:G,'Squad-contributors'!$B$170)</f>
        <v>0</v>
      </c>
      <c r="F171" s="4">
        <f>SUMIFS('Contributor Payouts'!R:R,'Contributor Payouts'!$D:$D,"&gt;="&amp;'Squad-contributors'!$B171,'Contributor Payouts'!$D:$D,"&lt;"&amp;'Squad-contributors'!$B172,'Contributor Payouts'!H:H,'Squad-contributors'!$B$170)</f>
        <v>0</v>
      </c>
      <c r="G171" s="4">
        <f>SUMIFS('Contributor Payouts'!S:S,'Contributor Payouts'!$D:$D,"&gt;="&amp;'Squad-contributors'!$B171,'Contributor Payouts'!$D:$D,"&lt;"&amp;'Squad-contributors'!$B172,'Contributor Payouts'!I:I,'Squad-contributors'!$B$170)</f>
        <v>0</v>
      </c>
      <c r="H171" s="4">
        <f>SUM(C171:G171)</f>
        <v>34500</v>
      </c>
      <c r="J171" t="str">
        <f>+A171</f>
        <v>Omen</v>
      </c>
      <c r="K171" s="1">
        <v>44228</v>
      </c>
      <c r="L171" s="26">
        <f t="shared" ref="L171:L187" si="52">+SUM(M171:X171)</f>
        <v>46464.285714285717</v>
      </c>
      <c r="M171" s="26">
        <f>+H171</f>
        <v>34500</v>
      </c>
      <c r="N171">
        <f>+SUMIFS('Other expenses'!$I:$I,'Other expenses'!$C:$C,"&gt;="&amp;'Squad-contributors'!$K171,'Other expenses'!$C:$C,"&lt;"&amp;'Squad-contributors'!$K172,'Other expenses'!$F:$F,'Squad-contributors'!$J171,'Other expenses'!$G:$G,'Squad-contributors'!N$90)</f>
        <v>4800</v>
      </c>
      <c r="O171">
        <f>+SUMIFS('Other expenses'!$I:$I,'Other expenses'!$C:$C,"&gt;="&amp;'Squad-contributors'!$K171,'Other expenses'!$C:$C,"&lt;"&amp;'Squad-contributors'!$K172,'Other expenses'!$F:$F,'Squad-contributors'!$J171,'Other expenses'!$G:$G,'Squad-contributors'!O$90)</f>
        <v>0</v>
      </c>
      <c r="P171">
        <f>+SUMIFS('Other expenses'!$I:$I,'Other expenses'!$C:$C,"&gt;="&amp;'Squad-contributors'!$K171,'Other expenses'!$C:$C,"&lt;"&amp;'Squad-contributors'!$K172,'Other expenses'!$F:$F,'Squad-contributors'!$J171,'Other expenses'!$G:$G,'Squad-contributors'!P$90)</f>
        <v>0</v>
      </c>
      <c r="Q171">
        <f>+SUMIFS('Other expenses'!$I:$I,'Other expenses'!$C:$C,"&gt;="&amp;'Squad-contributors'!$K171,'Other expenses'!$C:$C,"&lt;"&amp;'Squad-contributors'!$K172,'Other expenses'!$F:$F,'Squad-contributors'!$J171,'Other expenses'!$G:$G,'Squad-contributors'!Q$90)</f>
        <v>0</v>
      </c>
      <c r="R171">
        <f>+SUMIFS('Other expenses'!$I:$I,'Other expenses'!$C:$C,"&gt;="&amp;'Squad-contributors'!$K171,'Other expenses'!$C:$C,"&lt;"&amp;'Squad-contributors'!$K172,'Other expenses'!$F:$F,'Squad-contributors'!$J171,'Other expenses'!$G:$G,'Squad-contributors'!R$90)</f>
        <v>0</v>
      </c>
      <c r="S171">
        <f>+SUMIFS('Other expenses'!$I:$I,'Other expenses'!$C:$C,"&gt;="&amp;'Squad-contributors'!$K171,'Other expenses'!$C:$C,"&lt;"&amp;'Squad-contributors'!$K172,'Other expenses'!$F:$F,'Squad-contributors'!$J171,'Other expenses'!$G:$G,'Squad-contributors'!S$90)</f>
        <v>7164.2857142857147</v>
      </c>
      <c r="T171">
        <f>+SUMIFS('Other expenses'!$I:$I,'Other expenses'!$C:$C,"&gt;="&amp;'Squad-contributors'!$K171,'Other expenses'!$C:$C,"&lt;"&amp;'Squad-contributors'!$K172,'Other expenses'!$F:$F,'Squad-contributors'!$J171,'Other expenses'!$G:$G,'Squad-contributors'!T$90)</f>
        <v>0</v>
      </c>
      <c r="U171">
        <f>+SUMIFS('Other expenses'!$I:$I,'Other expenses'!$C:$C,"&gt;="&amp;'Squad-contributors'!$K171,'Other expenses'!$C:$C,"&lt;"&amp;'Squad-contributors'!$K172,'Other expenses'!$F:$F,'Squad-contributors'!$J171,'Other expenses'!$G:$G,'Squad-contributors'!U$90)</f>
        <v>0</v>
      </c>
      <c r="V171">
        <f>+SUMIFS('Other expenses'!$I:$I,'Other expenses'!$C:$C,"&gt;="&amp;'Squad-contributors'!$K171,'Other expenses'!$C:$C,"&lt;"&amp;'Squad-contributors'!$K172,'Other expenses'!$F:$F,'Squad-contributors'!$J171,'Other expenses'!$G:$G,'Squad-contributors'!V$90)</f>
        <v>0</v>
      </c>
      <c r="W171">
        <f>+SUMIFS('Other expenses'!$I:$I,'Other expenses'!$C:$C,"&gt;="&amp;'Squad-contributors'!$K171,'Other expenses'!$C:$C,"&lt;"&amp;'Squad-contributors'!$K172,'Other expenses'!$F:$F,'Squad-contributors'!$J171,'Other expenses'!$G:$G,'Squad-contributors'!W$90)</f>
        <v>0</v>
      </c>
      <c r="X171">
        <f>+SUMIFS('Other expenses'!$I:$I,'Other expenses'!$C:$C,"&gt;="&amp;'Squad-contributors'!$K171,'Other expenses'!$C:$C,"&lt;"&amp;'Squad-contributors'!$K172,'Other expenses'!$F:$F,'Squad-contributors'!$J171,'Other expenses'!$G:$G,'Squad-contributors'!X$90)</f>
        <v>0</v>
      </c>
      <c r="Y171" s="26">
        <f t="shared" ref="Y171:Y186" si="53">SUM(M171:X171)</f>
        <v>46464.285714285717</v>
      </c>
    </row>
    <row r="172" spans="1:25" x14ac:dyDescent="0.2">
      <c r="A172" t="str">
        <f t="shared" ref="A172:A187" si="54">+B$170</f>
        <v>Omen</v>
      </c>
      <c r="B172" s="1">
        <v>44256</v>
      </c>
      <c r="C172" s="4">
        <f>SUMIFS('Contributor Payouts'!O:O,'Contributor Payouts'!$D:$D,"&gt;="&amp;'Squad-contributors'!$B172,'Contributor Payouts'!$D:$D,"&lt;"&amp;'Squad-contributors'!$B173,'Contributor Payouts'!E:E,'Squad-contributors'!$B$170)</f>
        <v>30500</v>
      </c>
      <c r="D172" s="4">
        <f>SUMIFS('Contributor Payouts'!P:P,'Contributor Payouts'!$D:$D,"&gt;="&amp;'Squad-contributors'!$B172,'Contributor Payouts'!$D:$D,"&lt;"&amp;'Squad-contributors'!$B173,'Contributor Payouts'!F:F,'Squad-contributors'!$B$170)</f>
        <v>0</v>
      </c>
      <c r="E172" s="4">
        <f>SUMIFS('Contributor Payouts'!Q:Q,'Contributor Payouts'!$D:$D,"&gt;="&amp;'Squad-contributors'!$B172,'Contributor Payouts'!$D:$D,"&lt;"&amp;'Squad-contributors'!$B173,'Contributor Payouts'!G:G,'Squad-contributors'!$B$170)</f>
        <v>0</v>
      </c>
      <c r="F172" s="4">
        <f>SUMIFS('Contributor Payouts'!R:R,'Contributor Payouts'!$D:$D,"&gt;="&amp;'Squad-contributors'!$B172,'Contributor Payouts'!$D:$D,"&lt;"&amp;'Squad-contributors'!$B173,'Contributor Payouts'!H:H,'Squad-contributors'!$B$170)</f>
        <v>0</v>
      </c>
      <c r="G172" s="4">
        <f>SUMIFS('Contributor Payouts'!S:S,'Contributor Payouts'!$D:$D,"&gt;="&amp;'Squad-contributors'!$B172,'Contributor Payouts'!$D:$D,"&lt;"&amp;'Squad-contributors'!$B173,'Contributor Payouts'!I:I,'Squad-contributors'!$B$170)</f>
        <v>0</v>
      </c>
      <c r="H172" s="4">
        <f t="shared" ref="H172:H186" si="55">SUM(C172:G172)</f>
        <v>30500</v>
      </c>
      <c r="J172" t="str">
        <f t="shared" ref="J172:J187" si="56">+A172</f>
        <v>Omen</v>
      </c>
      <c r="K172" s="1">
        <v>44256</v>
      </c>
      <c r="L172" s="26">
        <f t="shared" si="52"/>
        <v>37664.285714285717</v>
      </c>
      <c r="M172" s="26">
        <f t="shared" ref="M172:M187" si="57">+H172</f>
        <v>30500</v>
      </c>
      <c r="N172">
        <f>+SUMIFS('Other expenses'!$I:$I,'Other expenses'!$C:$C,"&gt;="&amp;'Squad-contributors'!$K172,'Other expenses'!$C:$C,"&lt;"&amp;'Squad-contributors'!$K173,'Other expenses'!$F:$F,'Squad-contributors'!$J172,'Other expenses'!$G:$G,'Squad-contributors'!N$90)</f>
        <v>0</v>
      </c>
      <c r="O172">
        <f>+SUMIFS('Other expenses'!$I:$I,'Other expenses'!$C:$C,"&gt;="&amp;'Squad-contributors'!$K172,'Other expenses'!$C:$C,"&lt;"&amp;'Squad-contributors'!$K173,'Other expenses'!$F:$F,'Squad-contributors'!$J172,'Other expenses'!$G:$G,'Squad-contributors'!O$90)</f>
        <v>0</v>
      </c>
      <c r="P172">
        <f>+SUMIFS('Other expenses'!$I:$I,'Other expenses'!$C:$C,"&gt;="&amp;'Squad-contributors'!$K172,'Other expenses'!$C:$C,"&lt;"&amp;'Squad-contributors'!$K173,'Other expenses'!$F:$F,'Squad-contributors'!$J172,'Other expenses'!$G:$G,'Squad-contributors'!P$90)</f>
        <v>0</v>
      </c>
      <c r="Q172">
        <f>+SUMIFS('Other expenses'!$I:$I,'Other expenses'!$C:$C,"&gt;="&amp;'Squad-contributors'!$K172,'Other expenses'!$C:$C,"&lt;"&amp;'Squad-contributors'!$K173,'Other expenses'!$F:$F,'Squad-contributors'!$J172,'Other expenses'!$G:$G,'Squad-contributors'!Q$90)</f>
        <v>0</v>
      </c>
      <c r="R172">
        <f>+SUMIFS('Other expenses'!$I:$I,'Other expenses'!$C:$C,"&gt;="&amp;'Squad-contributors'!$K172,'Other expenses'!$C:$C,"&lt;"&amp;'Squad-contributors'!$K173,'Other expenses'!$F:$F,'Squad-contributors'!$J172,'Other expenses'!$G:$G,'Squad-contributors'!R$90)</f>
        <v>0</v>
      </c>
      <c r="S172">
        <f>+SUMIFS('Other expenses'!$I:$I,'Other expenses'!$C:$C,"&gt;="&amp;'Squad-contributors'!$K172,'Other expenses'!$C:$C,"&lt;"&amp;'Squad-contributors'!$K173,'Other expenses'!$F:$F,'Squad-contributors'!$J172,'Other expenses'!$G:$G,'Squad-contributors'!S$90)</f>
        <v>7164.2857142857147</v>
      </c>
      <c r="T172">
        <f>+SUMIFS('Other expenses'!$I:$I,'Other expenses'!$C:$C,"&gt;="&amp;'Squad-contributors'!$K172,'Other expenses'!$C:$C,"&lt;"&amp;'Squad-contributors'!$K173,'Other expenses'!$F:$F,'Squad-contributors'!$J172,'Other expenses'!$G:$G,'Squad-contributors'!T$90)</f>
        <v>0</v>
      </c>
      <c r="U172">
        <f>+SUMIFS('Other expenses'!$I:$I,'Other expenses'!$C:$C,"&gt;="&amp;'Squad-contributors'!$K172,'Other expenses'!$C:$C,"&lt;"&amp;'Squad-contributors'!$K173,'Other expenses'!$F:$F,'Squad-contributors'!$J172,'Other expenses'!$G:$G,'Squad-contributors'!U$90)</f>
        <v>0</v>
      </c>
      <c r="V172">
        <f>+SUMIFS('Other expenses'!$I:$I,'Other expenses'!$C:$C,"&gt;="&amp;'Squad-contributors'!$K172,'Other expenses'!$C:$C,"&lt;"&amp;'Squad-contributors'!$K173,'Other expenses'!$F:$F,'Squad-contributors'!$J172,'Other expenses'!$G:$G,'Squad-contributors'!V$90)</f>
        <v>0</v>
      </c>
      <c r="W172">
        <f>+SUMIFS('Other expenses'!$I:$I,'Other expenses'!$C:$C,"&gt;="&amp;'Squad-contributors'!$K172,'Other expenses'!$C:$C,"&lt;"&amp;'Squad-contributors'!$K173,'Other expenses'!$F:$F,'Squad-contributors'!$J172,'Other expenses'!$G:$G,'Squad-contributors'!W$90)</f>
        <v>0</v>
      </c>
      <c r="X172">
        <f>+SUMIFS('Other expenses'!$I:$I,'Other expenses'!$C:$C,"&gt;="&amp;'Squad-contributors'!$K172,'Other expenses'!$C:$C,"&lt;"&amp;'Squad-contributors'!$K173,'Other expenses'!$F:$F,'Squad-contributors'!$J172,'Other expenses'!$G:$G,'Squad-contributors'!X$90)</f>
        <v>0</v>
      </c>
      <c r="Y172" s="26">
        <f t="shared" si="53"/>
        <v>37664.285714285717</v>
      </c>
    </row>
    <row r="173" spans="1:25" x14ac:dyDescent="0.2">
      <c r="A173" t="str">
        <f t="shared" si="54"/>
        <v>Omen</v>
      </c>
      <c r="B173" s="1">
        <v>44287</v>
      </c>
      <c r="C173" s="4">
        <f>SUMIFS('Contributor Payouts'!O:O,'Contributor Payouts'!$D:$D,"&gt;="&amp;'Squad-contributors'!$B173,'Contributor Payouts'!$D:$D,"&lt;"&amp;'Squad-contributors'!$B174,'Contributor Payouts'!E:E,'Squad-contributors'!$B$170)</f>
        <v>39755</v>
      </c>
      <c r="D173" s="4">
        <f>SUMIFS('Contributor Payouts'!P:P,'Contributor Payouts'!$D:$D,"&gt;="&amp;'Squad-contributors'!$B173,'Contributor Payouts'!$D:$D,"&lt;"&amp;'Squad-contributors'!$B174,'Contributor Payouts'!F:F,'Squad-contributors'!$B$170)</f>
        <v>2000</v>
      </c>
      <c r="E173" s="4">
        <f>SUMIFS('Contributor Payouts'!Q:Q,'Contributor Payouts'!$D:$D,"&gt;="&amp;'Squad-contributors'!$B173,'Contributor Payouts'!$D:$D,"&lt;"&amp;'Squad-contributors'!$B174,'Contributor Payouts'!G:G,'Squad-contributors'!$B$170)</f>
        <v>0</v>
      </c>
      <c r="F173" s="4">
        <f>SUMIFS('Contributor Payouts'!R:R,'Contributor Payouts'!$D:$D,"&gt;="&amp;'Squad-contributors'!$B173,'Contributor Payouts'!$D:$D,"&lt;"&amp;'Squad-contributors'!$B174,'Contributor Payouts'!H:H,'Squad-contributors'!$B$170)</f>
        <v>0</v>
      </c>
      <c r="G173" s="4">
        <f>SUMIFS('Contributor Payouts'!S:S,'Contributor Payouts'!$D:$D,"&gt;="&amp;'Squad-contributors'!$B173,'Contributor Payouts'!$D:$D,"&lt;"&amp;'Squad-contributors'!$B174,'Contributor Payouts'!I:I,'Squad-contributors'!$B$170)</f>
        <v>0</v>
      </c>
      <c r="H173" s="4">
        <f t="shared" si="55"/>
        <v>41755</v>
      </c>
      <c r="J173" t="str">
        <f t="shared" si="56"/>
        <v>Omen</v>
      </c>
      <c r="K173" s="1">
        <v>44287</v>
      </c>
      <c r="L173" s="26">
        <f t="shared" si="52"/>
        <v>48919.285714285717</v>
      </c>
      <c r="M173" s="26">
        <f t="shared" si="57"/>
        <v>41755</v>
      </c>
      <c r="N173">
        <f>+SUMIFS('Other expenses'!$I:$I,'Other expenses'!$C:$C,"&gt;="&amp;'Squad-contributors'!$K173,'Other expenses'!$C:$C,"&lt;"&amp;'Squad-contributors'!$K174,'Other expenses'!$F:$F,'Squad-contributors'!$J173,'Other expenses'!$G:$G,'Squad-contributors'!N$90)</f>
        <v>0</v>
      </c>
      <c r="O173">
        <f>+SUMIFS('Other expenses'!$I:$I,'Other expenses'!$C:$C,"&gt;="&amp;'Squad-contributors'!$K173,'Other expenses'!$C:$C,"&lt;"&amp;'Squad-contributors'!$K174,'Other expenses'!$F:$F,'Squad-contributors'!$J173,'Other expenses'!$G:$G,'Squad-contributors'!O$90)</f>
        <v>0</v>
      </c>
      <c r="P173">
        <f>+SUMIFS('Other expenses'!$I:$I,'Other expenses'!$C:$C,"&gt;="&amp;'Squad-contributors'!$K173,'Other expenses'!$C:$C,"&lt;"&amp;'Squad-contributors'!$K174,'Other expenses'!$F:$F,'Squad-contributors'!$J173,'Other expenses'!$G:$G,'Squad-contributors'!P$90)</f>
        <v>0</v>
      </c>
      <c r="Q173">
        <f>+SUMIFS('Other expenses'!$I:$I,'Other expenses'!$C:$C,"&gt;="&amp;'Squad-contributors'!$K173,'Other expenses'!$C:$C,"&lt;"&amp;'Squad-contributors'!$K174,'Other expenses'!$F:$F,'Squad-contributors'!$J173,'Other expenses'!$G:$G,'Squad-contributors'!Q$90)</f>
        <v>0</v>
      </c>
      <c r="R173">
        <f>+SUMIFS('Other expenses'!$I:$I,'Other expenses'!$C:$C,"&gt;="&amp;'Squad-contributors'!$K173,'Other expenses'!$C:$C,"&lt;"&amp;'Squad-contributors'!$K174,'Other expenses'!$F:$F,'Squad-contributors'!$J173,'Other expenses'!$G:$G,'Squad-contributors'!R$90)</f>
        <v>0</v>
      </c>
      <c r="S173">
        <f>+SUMIFS('Other expenses'!$I:$I,'Other expenses'!$C:$C,"&gt;="&amp;'Squad-contributors'!$K173,'Other expenses'!$C:$C,"&lt;"&amp;'Squad-contributors'!$K174,'Other expenses'!$F:$F,'Squad-contributors'!$J173,'Other expenses'!$G:$G,'Squad-contributors'!S$90)</f>
        <v>7164.2857142857147</v>
      </c>
      <c r="T173">
        <f>+SUMIFS('Other expenses'!$I:$I,'Other expenses'!$C:$C,"&gt;="&amp;'Squad-contributors'!$K173,'Other expenses'!$C:$C,"&lt;"&amp;'Squad-contributors'!$K174,'Other expenses'!$F:$F,'Squad-contributors'!$J173,'Other expenses'!$G:$G,'Squad-contributors'!T$90)</f>
        <v>0</v>
      </c>
      <c r="U173">
        <f>+SUMIFS('Other expenses'!$I:$I,'Other expenses'!$C:$C,"&gt;="&amp;'Squad-contributors'!$K173,'Other expenses'!$C:$C,"&lt;"&amp;'Squad-contributors'!$K174,'Other expenses'!$F:$F,'Squad-contributors'!$J173,'Other expenses'!$G:$G,'Squad-contributors'!U$90)</f>
        <v>0</v>
      </c>
      <c r="V173">
        <f>+SUMIFS('Other expenses'!$I:$I,'Other expenses'!$C:$C,"&gt;="&amp;'Squad-contributors'!$K173,'Other expenses'!$C:$C,"&lt;"&amp;'Squad-contributors'!$K174,'Other expenses'!$F:$F,'Squad-contributors'!$J173,'Other expenses'!$G:$G,'Squad-contributors'!V$90)</f>
        <v>0</v>
      </c>
      <c r="W173">
        <f>+SUMIFS('Other expenses'!$I:$I,'Other expenses'!$C:$C,"&gt;="&amp;'Squad-contributors'!$K173,'Other expenses'!$C:$C,"&lt;"&amp;'Squad-contributors'!$K174,'Other expenses'!$F:$F,'Squad-contributors'!$J173,'Other expenses'!$G:$G,'Squad-contributors'!W$90)</f>
        <v>0</v>
      </c>
      <c r="X173">
        <f>+SUMIFS('Other expenses'!$I:$I,'Other expenses'!$C:$C,"&gt;="&amp;'Squad-contributors'!$K173,'Other expenses'!$C:$C,"&lt;"&amp;'Squad-contributors'!$K174,'Other expenses'!$F:$F,'Squad-contributors'!$J173,'Other expenses'!$G:$G,'Squad-contributors'!X$90)</f>
        <v>0</v>
      </c>
      <c r="Y173" s="26">
        <f t="shared" si="53"/>
        <v>48919.285714285717</v>
      </c>
    </row>
    <row r="174" spans="1:25" x14ac:dyDescent="0.2">
      <c r="A174" t="str">
        <f t="shared" si="54"/>
        <v>Omen</v>
      </c>
      <c r="B174" s="1">
        <v>44317</v>
      </c>
      <c r="C174" s="4">
        <f>SUMIFS('Contributor Payouts'!O:O,'Contributor Payouts'!$D:$D,"&gt;="&amp;'Squad-contributors'!$B174,'Contributor Payouts'!$D:$D,"&lt;"&amp;'Squad-contributors'!$B175,'Contributor Payouts'!E:E,'Squad-contributors'!$B$170)</f>
        <v>36645</v>
      </c>
      <c r="D174" s="4">
        <f>SUMIFS('Contributor Payouts'!P:P,'Contributor Payouts'!$D:$D,"&gt;="&amp;'Squad-contributors'!$B174,'Contributor Payouts'!$D:$D,"&lt;"&amp;'Squad-contributors'!$B175,'Contributor Payouts'!F:F,'Squad-contributors'!$B$170)</f>
        <v>2525</v>
      </c>
      <c r="E174" s="4">
        <f>SUMIFS('Contributor Payouts'!Q:Q,'Contributor Payouts'!$D:$D,"&gt;="&amp;'Squad-contributors'!$B174,'Contributor Payouts'!$D:$D,"&lt;"&amp;'Squad-contributors'!$B175,'Contributor Payouts'!G:G,'Squad-contributors'!$B$170)</f>
        <v>0</v>
      </c>
      <c r="F174" s="4">
        <f>SUMIFS('Contributor Payouts'!R:R,'Contributor Payouts'!$D:$D,"&gt;="&amp;'Squad-contributors'!$B174,'Contributor Payouts'!$D:$D,"&lt;"&amp;'Squad-contributors'!$B175,'Contributor Payouts'!H:H,'Squad-contributors'!$B$170)</f>
        <v>0</v>
      </c>
      <c r="G174" s="4">
        <f>SUMIFS('Contributor Payouts'!S:S,'Contributor Payouts'!$D:$D,"&gt;="&amp;'Squad-contributors'!$B174,'Contributor Payouts'!$D:$D,"&lt;"&amp;'Squad-contributors'!$B175,'Contributor Payouts'!I:I,'Squad-contributors'!$B$170)</f>
        <v>0</v>
      </c>
      <c r="H174" s="4">
        <f t="shared" si="55"/>
        <v>39170</v>
      </c>
      <c r="J174" t="str">
        <f t="shared" si="56"/>
        <v>Omen</v>
      </c>
      <c r="K174" s="1">
        <v>44317</v>
      </c>
      <c r="L174" s="26">
        <f t="shared" si="52"/>
        <v>56334.28571428571</v>
      </c>
      <c r="M174" s="26">
        <f t="shared" si="57"/>
        <v>39170</v>
      </c>
      <c r="N174">
        <f>+SUMIFS('Other expenses'!$I:$I,'Other expenses'!$C:$C,"&gt;="&amp;'Squad-contributors'!$K174,'Other expenses'!$C:$C,"&lt;"&amp;'Squad-contributors'!$K175,'Other expenses'!$F:$F,'Squad-contributors'!$J174,'Other expenses'!$G:$G,'Squad-contributors'!N$90)</f>
        <v>0</v>
      </c>
      <c r="O174">
        <f>+SUMIFS('Other expenses'!$I:$I,'Other expenses'!$C:$C,"&gt;="&amp;'Squad-contributors'!$K174,'Other expenses'!$C:$C,"&lt;"&amp;'Squad-contributors'!$K175,'Other expenses'!$F:$F,'Squad-contributors'!$J174,'Other expenses'!$G:$G,'Squad-contributors'!O$90)</f>
        <v>0</v>
      </c>
      <c r="P174">
        <f>+SUMIFS('Other expenses'!$I:$I,'Other expenses'!$C:$C,"&gt;="&amp;'Squad-contributors'!$K174,'Other expenses'!$C:$C,"&lt;"&amp;'Squad-contributors'!$K175,'Other expenses'!$F:$F,'Squad-contributors'!$J174,'Other expenses'!$G:$G,'Squad-contributors'!P$90)</f>
        <v>0</v>
      </c>
      <c r="Q174">
        <f>+SUMIFS('Other expenses'!$I:$I,'Other expenses'!$C:$C,"&gt;="&amp;'Squad-contributors'!$K174,'Other expenses'!$C:$C,"&lt;"&amp;'Squad-contributors'!$K175,'Other expenses'!$F:$F,'Squad-contributors'!$J174,'Other expenses'!$G:$G,'Squad-contributors'!Q$90)</f>
        <v>0</v>
      </c>
      <c r="R174">
        <f>+SUMIFS('Other expenses'!$I:$I,'Other expenses'!$C:$C,"&gt;="&amp;'Squad-contributors'!$K174,'Other expenses'!$C:$C,"&lt;"&amp;'Squad-contributors'!$K175,'Other expenses'!$F:$F,'Squad-contributors'!$J174,'Other expenses'!$G:$G,'Squad-contributors'!R$90)</f>
        <v>0</v>
      </c>
      <c r="S174">
        <f>+SUMIFS('Other expenses'!$I:$I,'Other expenses'!$C:$C,"&gt;="&amp;'Squad-contributors'!$K174,'Other expenses'!$C:$C,"&lt;"&amp;'Squad-contributors'!$K175,'Other expenses'!$F:$F,'Squad-contributors'!$J174,'Other expenses'!$G:$G,'Squad-contributors'!S$90)</f>
        <v>17164.285714285714</v>
      </c>
      <c r="T174">
        <f>+SUMIFS('Other expenses'!$I:$I,'Other expenses'!$C:$C,"&gt;="&amp;'Squad-contributors'!$K174,'Other expenses'!$C:$C,"&lt;"&amp;'Squad-contributors'!$K175,'Other expenses'!$F:$F,'Squad-contributors'!$J174,'Other expenses'!$G:$G,'Squad-contributors'!T$90)</f>
        <v>0</v>
      </c>
      <c r="U174">
        <f>+SUMIFS('Other expenses'!$I:$I,'Other expenses'!$C:$C,"&gt;="&amp;'Squad-contributors'!$K174,'Other expenses'!$C:$C,"&lt;"&amp;'Squad-contributors'!$K175,'Other expenses'!$F:$F,'Squad-contributors'!$J174,'Other expenses'!$G:$G,'Squad-contributors'!U$90)</f>
        <v>0</v>
      </c>
      <c r="V174">
        <f>+SUMIFS('Other expenses'!$I:$I,'Other expenses'!$C:$C,"&gt;="&amp;'Squad-contributors'!$K174,'Other expenses'!$C:$C,"&lt;"&amp;'Squad-contributors'!$K175,'Other expenses'!$F:$F,'Squad-contributors'!$J174,'Other expenses'!$G:$G,'Squad-contributors'!V$90)</f>
        <v>0</v>
      </c>
      <c r="W174">
        <f>+SUMIFS('Other expenses'!$I:$I,'Other expenses'!$C:$C,"&gt;="&amp;'Squad-contributors'!$K174,'Other expenses'!$C:$C,"&lt;"&amp;'Squad-contributors'!$K175,'Other expenses'!$F:$F,'Squad-contributors'!$J174,'Other expenses'!$G:$G,'Squad-contributors'!W$90)</f>
        <v>0</v>
      </c>
      <c r="X174">
        <f>+SUMIFS('Other expenses'!$I:$I,'Other expenses'!$C:$C,"&gt;="&amp;'Squad-contributors'!$K174,'Other expenses'!$C:$C,"&lt;"&amp;'Squad-contributors'!$K175,'Other expenses'!$F:$F,'Squad-contributors'!$J174,'Other expenses'!$G:$G,'Squad-contributors'!X$90)</f>
        <v>0</v>
      </c>
      <c r="Y174" s="26">
        <f t="shared" si="53"/>
        <v>56334.28571428571</v>
      </c>
    </row>
    <row r="175" spans="1:25" x14ac:dyDescent="0.2">
      <c r="A175" t="str">
        <f t="shared" si="54"/>
        <v>Omen</v>
      </c>
      <c r="B175" s="1">
        <v>44348</v>
      </c>
      <c r="C175" s="4">
        <f>SUMIFS('Contributor Payouts'!O:O,'Contributor Payouts'!$D:$D,"&gt;="&amp;'Squad-contributors'!$B175,'Contributor Payouts'!$D:$D,"&lt;"&amp;'Squad-contributors'!$B176,'Contributor Payouts'!E:E,'Squad-contributors'!$B$170)</f>
        <v>34140</v>
      </c>
      <c r="D175" s="4">
        <f>SUMIFS('Contributor Payouts'!P:P,'Contributor Payouts'!$D:$D,"&gt;="&amp;'Squad-contributors'!$B175,'Contributor Payouts'!$D:$D,"&lt;"&amp;'Squad-contributors'!$B176,'Contributor Payouts'!F:F,'Squad-contributors'!$B$170)</f>
        <v>3680</v>
      </c>
      <c r="E175" s="4">
        <f>SUMIFS('Contributor Payouts'!Q:Q,'Contributor Payouts'!$D:$D,"&gt;="&amp;'Squad-contributors'!$B175,'Contributor Payouts'!$D:$D,"&lt;"&amp;'Squad-contributors'!$B176,'Contributor Payouts'!G:G,'Squad-contributors'!$B$170)</f>
        <v>0</v>
      </c>
      <c r="F175" s="4">
        <f>SUMIFS('Contributor Payouts'!R:R,'Contributor Payouts'!$D:$D,"&gt;="&amp;'Squad-contributors'!$B175,'Contributor Payouts'!$D:$D,"&lt;"&amp;'Squad-contributors'!$B176,'Contributor Payouts'!H:H,'Squad-contributors'!$B$170)</f>
        <v>0</v>
      </c>
      <c r="G175" s="4">
        <f>SUMIFS('Contributor Payouts'!S:S,'Contributor Payouts'!$D:$D,"&gt;="&amp;'Squad-contributors'!$B175,'Contributor Payouts'!$D:$D,"&lt;"&amp;'Squad-contributors'!$B176,'Contributor Payouts'!I:I,'Squad-contributors'!$B$170)</f>
        <v>0</v>
      </c>
      <c r="H175" s="4">
        <f t="shared" si="55"/>
        <v>37820</v>
      </c>
      <c r="J175" t="str">
        <f t="shared" si="56"/>
        <v>Omen</v>
      </c>
      <c r="K175" s="1">
        <v>44348</v>
      </c>
      <c r="L175" s="26">
        <f t="shared" si="52"/>
        <v>52010.285714285717</v>
      </c>
      <c r="M175" s="26">
        <f t="shared" si="57"/>
        <v>37820</v>
      </c>
      <c r="N175">
        <f>+SUMIFS('Other expenses'!$I:$I,'Other expenses'!$C:$C,"&gt;="&amp;'Squad-contributors'!$K175,'Other expenses'!$C:$C,"&lt;"&amp;'Squad-contributors'!$K176,'Other expenses'!$F:$F,'Squad-contributors'!$J175,'Other expenses'!$G:$G,'Squad-contributors'!N$90)</f>
        <v>0</v>
      </c>
      <c r="O175">
        <f>+SUMIFS('Other expenses'!$I:$I,'Other expenses'!$C:$C,"&gt;="&amp;'Squad-contributors'!$K175,'Other expenses'!$C:$C,"&lt;"&amp;'Squad-contributors'!$K176,'Other expenses'!$F:$F,'Squad-contributors'!$J175,'Other expenses'!$G:$G,'Squad-contributors'!O$90)</f>
        <v>6660</v>
      </c>
      <c r="P175">
        <f>+SUMIFS('Other expenses'!$I:$I,'Other expenses'!$C:$C,"&gt;="&amp;'Squad-contributors'!$K175,'Other expenses'!$C:$C,"&lt;"&amp;'Squad-contributors'!$K176,'Other expenses'!$F:$F,'Squad-contributors'!$J175,'Other expenses'!$G:$G,'Squad-contributors'!P$90)</f>
        <v>0</v>
      </c>
      <c r="Q175">
        <f>+SUMIFS('Other expenses'!$I:$I,'Other expenses'!$C:$C,"&gt;="&amp;'Squad-contributors'!$K175,'Other expenses'!$C:$C,"&lt;"&amp;'Squad-contributors'!$K176,'Other expenses'!$F:$F,'Squad-contributors'!$J175,'Other expenses'!$G:$G,'Squad-contributors'!Q$90)</f>
        <v>0</v>
      </c>
      <c r="R175">
        <f>+SUMIFS('Other expenses'!$I:$I,'Other expenses'!$C:$C,"&gt;="&amp;'Squad-contributors'!$K175,'Other expenses'!$C:$C,"&lt;"&amp;'Squad-contributors'!$K176,'Other expenses'!$F:$F,'Squad-contributors'!$J175,'Other expenses'!$G:$G,'Squad-contributors'!R$90)</f>
        <v>366</v>
      </c>
      <c r="S175">
        <f>+SUMIFS('Other expenses'!$I:$I,'Other expenses'!$C:$C,"&gt;="&amp;'Squad-contributors'!$K175,'Other expenses'!$C:$C,"&lt;"&amp;'Squad-contributors'!$K176,'Other expenses'!$F:$F,'Squad-contributors'!$J175,'Other expenses'!$G:$G,'Squad-contributors'!S$90)</f>
        <v>7164.2857142857147</v>
      </c>
      <c r="T175">
        <f>+SUMIFS('Other expenses'!$I:$I,'Other expenses'!$C:$C,"&gt;="&amp;'Squad-contributors'!$K175,'Other expenses'!$C:$C,"&lt;"&amp;'Squad-contributors'!$K176,'Other expenses'!$F:$F,'Squad-contributors'!$J175,'Other expenses'!$G:$G,'Squad-contributors'!T$90)</f>
        <v>0</v>
      </c>
      <c r="U175">
        <f>+SUMIFS('Other expenses'!$I:$I,'Other expenses'!$C:$C,"&gt;="&amp;'Squad-contributors'!$K175,'Other expenses'!$C:$C,"&lt;"&amp;'Squad-contributors'!$K176,'Other expenses'!$F:$F,'Squad-contributors'!$J175,'Other expenses'!$G:$G,'Squad-contributors'!U$90)</f>
        <v>0</v>
      </c>
      <c r="V175">
        <f>+SUMIFS('Other expenses'!$I:$I,'Other expenses'!$C:$C,"&gt;="&amp;'Squad-contributors'!$K175,'Other expenses'!$C:$C,"&lt;"&amp;'Squad-contributors'!$K176,'Other expenses'!$F:$F,'Squad-contributors'!$J175,'Other expenses'!$G:$G,'Squad-contributors'!V$90)</f>
        <v>0</v>
      </c>
      <c r="W175">
        <f>+SUMIFS('Other expenses'!$I:$I,'Other expenses'!$C:$C,"&gt;="&amp;'Squad-contributors'!$K175,'Other expenses'!$C:$C,"&lt;"&amp;'Squad-contributors'!$K176,'Other expenses'!$F:$F,'Squad-contributors'!$J175,'Other expenses'!$G:$G,'Squad-contributors'!W$90)</f>
        <v>0</v>
      </c>
      <c r="X175">
        <f>+SUMIFS('Other expenses'!$I:$I,'Other expenses'!$C:$C,"&gt;="&amp;'Squad-contributors'!$K175,'Other expenses'!$C:$C,"&lt;"&amp;'Squad-contributors'!$K176,'Other expenses'!$F:$F,'Squad-contributors'!$J175,'Other expenses'!$G:$G,'Squad-contributors'!X$90)</f>
        <v>0</v>
      </c>
      <c r="Y175" s="26">
        <f t="shared" si="53"/>
        <v>52010.285714285717</v>
      </c>
    </row>
    <row r="176" spans="1:25" x14ac:dyDescent="0.2">
      <c r="A176" t="str">
        <f t="shared" si="54"/>
        <v>Omen</v>
      </c>
      <c r="B176" s="1">
        <v>44378</v>
      </c>
      <c r="C176" s="4">
        <f>SUMIFS('Contributor Payouts'!O:O,'Contributor Payouts'!$D:$D,"&gt;="&amp;'Squad-contributors'!$B176,'Contributor Payouts'!$D:$D,"&lt;"&amp;'Squad-contributors'!$B177,'Contributor Payouts'!E:E,'Squad-contributors'!$B$170)</f>
        <v>35300</v>
      </c>
      <c r="D176" s="4">
        <f>SUMIFS('Contributor Payouts'!P:P,'Contributor Payouts'!$D:$D,"&gt;="&amp;'Squad-contributors'!$B176,'Contributor Payouts'!$D:$D,"&lt;"&amp;'Squad-contributors'!$B177,'Contributor Payouts'!F:F,'Squad-contributors'!$B$170)</f>
        <v>3680</v>
      </c>
      <c r="E176" s="4">
        <f>SUMIFS('Contributor Payouts'!Q:Q,'Contributor Payouts'!$D:$D,"&gt;="&amp;'Squad-contributors'!$B176,'Contributor Payouts'!$D:$D,"&lt;"&amp;'Squad-contributors'!$B177,'Contributor Payouts'!G:G,'Squad-contributors'!$B$170)</f>
        <v>0</v>
      </c>
      <c r="F176" s="4">
        <f>SUMIFS('Contributor Payouts'!R:R,'Contributor Payouts'!$D:$D,"&gt;="&amp;'Squad-contributors'!$B176,'Contributor Payouts'!$D:$D,"&lt;"&amp;'Squad-contributors'!$B177,'Contributor Payouts'!H:H,'Squad-contributors'!$B$170)</f>
        <v>0</v>
      </c>
      <c r="G176" s="4">
        <f>SUMIFS('Contributor Payouts'!S:S,'Contributor Payouts'!$D:$D,"&gt;="&amp;'Squad-contributors'!$B176,'Contributor Payouts'!$D:$D,"&lt;"&amp;'Squad-contributors'!$B177,'Contributor Payouts'!I:I,'Squad-contributors'!$B$170)</f>
        <v>0</v>
      </c>
      <c r="H176" s="4">
        <f t="shared" si="55"/>
        <v>38980</v>
      </c>
      <c r="J176" t="str">
        <f t="shared" si="56"/>
        <v>Omen</v>
      </c>
      <c r="K176" s="1">
        <v>44378</v>
      </c>
      <c r="L176" s="26">
        <f t="shared" si="52"/>
        <v>46144.285714285717</v>
      </c>
      <c r="M176" s="26">
        <f t="shared" si="57"/>
        <v>38980</v>
      </c>
      <c r="N176">
        <f>+SUMIFS('Other expenses'!$I:$I,'Other expenses'!$C:$C,"&gt;="&amp;'Squad-contributors'!$K176,'Other expenses'!$C:$C,"&lt;"&amp;'Squad-contributors'!$K177,'Other expenses'!$F:$F,'Squad-contributors'!$J176,'Other expenses'!$G:$G,'Squad-contributors'!N$90)</f>
        <v>0</v>
      </c>
      <c r="O176">
        <f>+SUMIFS('Other expenses'!$I:$I,'Other expenses'!$C:$C,"&gt;="&amp;'Squad-contributors'!$K176,'Other expenses'!$C:$C,"&lt;"&amp;'Squad-contributors'!$K177,'Other expenses'!$F:$F,'Squad-contributors'!$J176,'Other expenses'!$G:$G,'Squad-contributors'!O$90)</f>
        <v>0</v>
      </c>
      <c r="P176">
        <f>+SUMIFS('Other expenses'!$I:$I,'Other expenses'!$C:$C,"&gt;="&amp;'Squad-contributors'!$K176,'Other expenses'!$C:$C,"&lt;"&amp;'Squad-contributors'!$K177,'Other expenses'!$F:$F,'Squad-contributors'!$J176,'Other expenses'!$G:$G,'Squad-contributors'!P$90)</f>
        <v>0</v>
      </c>
      <c r="Q176">
        <f>+SUMIFS('Other expenses'!$I:$I,'Other expenses'!$C:$C,"&gt;="&amp;'Squad-contributors'!$K176,'Other expenses'!$C:$C,"&lt;"&amp;'Squad-contributors'!$K177,'Other expenses'!$F:$F,'Squad-contributors'!$J176,'Other expenses'!$G:$G,'Squad-contributors'!Q$90)</f>
        <v>0</v>
      </c>
      <c r="R176">
        <f>+SUMIFS('Other expenses'!$I:$I,'Other expenses'!$C:$C,"&gt;="&amp;'Squad-contributors'!$K176,'Other expenses'!$C:$C,"&lt;"&amp;'Squad-contributors'!$K177,'Other expenses'!$F:$F,'Squad-contributors'!$J176,'Other expenses'!$G:$G,'Squad-contributors'!R$90)</f>
        <v>0</v>
      </c>
      <c r="S176">
        <f>+SUMIFS('Other expenses'!$I:$I,'Other expenses'!$C:$C,"&gt;="&amp;'Squad-contributors'!$K176,'Other expenses'!$C:$C,"&lt;"&amp;'Squad-contributors'!$K177,'Other expenses'!$F:$F,'Squad-contributors'!$J176,'Other expenses'!$G:$G,'Squad-contributors'!S$90)</f>
        <v>7164.2857142857147</v>
      </c>
      <c r="T176">
        <f>+SUMIFS('Other expenses'!$I:$I,'Other expenses'!$C:$C,"&gt;="&amp;'Squad-contributors'!$K176,'Other expenses'!$C:$C,"&lt;"&amp;'Squad-contributors'!$K177,'Other expenses'!$F:$F,'Squad-contributors'!$J176,'Other expenses'!$G:$G,'Squad-contributors'!T$90)</f>
        <v>0</v>
      </c>
      <c r="U176">
        <f>+SUMIFS('Other expenses'!$I:$I,'Other expenses'!$C:$C,"&gt;="&amp;'Squad-contributors'!$K176,'Other expenses'!$C:$C,"&lt;"&amp;'Squad-contributors'!$K177,'Other expenses'!$F:$F,'Squad-contributors'!$J176,'Other expenses'!$G:$G,'Squad-contributors'!U$90)</f>
        <v>0</v>
      </c>
      <c r="V176">
        <f>+SUMIFS('Other expenses'!$I:$I,'Other expenses'!$C:$C,"&gt;="&amp;'Squad-contributors'!$K176,'Other expenses'!$C:$C,"&lt;"&amp;'Squad-contributors'!$K177,'Other expenses'!$F:$F,'Squad-contributors'!$J176,'Other expenses'!$G:$G,'Squad-contributors'!V$90)</f>
        <v>0</v>
      </c>
      <c r="W176">
        <f>+SUMIFS('Other expenses'!$I:$I,'Other expenses'!$C:$C,"&gt;="&amp;'Squad-contributors'!$K176,'Other expenses'!$C:$C,"&lt;"&amp;'Squad-contributors'!$K177,'Other expenses'!$F:$F,'Squad-contributors'!$J176,'Other expenses'!$G:$G,'Squad-contributors'!W$90)</f>
        <v>0</v>
      </c>
      <c r="X176">
        <f>+SUMIFS('Other expenses'!$I:$I,'Other expenses'!$C:$C,"&gt;="&amp;'Squad-contributors'!$K176,'Other expenses'!$C:$C,"&lt;"&amp;'Squad-contributors'!$K177,'Other expenses'!$F:$F,'Squad-contributors'!$J176,'Other expenses'!$G:$G,'Squad-contributors'!X$90)</f>
        <v>0</v>
      </c>
      <c r="Y176" s="26">
        <f t="shared" si="53"/>
        <v>46144.285714285717</v>
      </c>
    </row>
    <row r="177" spans="1:25" x14ac:dyDescent="0.2">
      <c r="A177" t="str">
        <f t="shared" si="54"/>
        <v>Omen</v>
      </c>
      <c r="B177" s="1">
        <v>44409</v>
      </c>
      <c r="C177" s="4">
        <f>SUMIFS('Contributor Payouts'!O:O,'Contributor Payouts'!$D:$D,"&gt;="&amp;'Squad-contributors'!$B177,'Contributor Payouts'!$D:$D,"&lt;"&amp;'Squad-contributors'!$B178,'Contributor Payouts'!E:E,'Squad-contributors'!$B$170)</f>
        <v>26300</v>
      </c>
      <c r="D177" s="4">
        <f>SUMIFS('Contributor Payouts'!P:P,'Contributor Payouts'!$D:$D,"&gt;="&amp;'Squad-contributors'!$B177,'Contributor Payouts'!$D:$D,"&lt;"&amp;'Squad-contributors'!$B178,'Contributor Payouts'!F:F,'Squad-contributors'!$B$170)</f>
        <v>2517.8000000000002</v>
      </c>
      <c r="E177" s="4">
        <f>SUMIFS('Contributor Payouts'!Q:Q,'Contributor Payouts'!$D:$D,"&gt;="&amp;'Squad-contributors'!$B177,'Contributor Payouts'!$D:$D,"&lt;"&amp;'Squad-contributors'!$B178,'Contributor Payouts'!G:G,'Squad-contributors'!$B$170)</f>
        <v>0</v>
      </c>
      <c r="F177" s="4">
        <f>SUMIFS('Contributor Payouts'!R:R,'Contributor Payouts'!$D:$D,"&gt;="&amp;'Squad-contributors'!$B177,'Contributor Payouts'!$D:$D,"&lt;"&amp;'Squad-contributors'!$B178,'Contributor Payouts'!H:H,'Squad-contributors'!$B$170)</f>
        <v>0</v>
      </c>
      <c r="G177" s="4">
        <f>SUMIFS('Contributor Payouts'!S:S,'Contributor Payouts'!$D:$D,"&gt;="&amp;'Squad-contributors'!$B177,'Contributor Payouts'!$D:$D,"&lt;"&amp;'Squad-contributors'!$B178,'Contributor Payouts'!I:I,'Squad-contributors'!$B$170)</f>
        <v>0</v>
      </c>
      <c r="H177" s="4">
        <f t="shared" si="55"/>
        <v>28817.8</v>
      </c>
      <c r="J177" t="str">
        <f t="shared" si="56"/>
        <v>Omen</v>
      </c>
      <c r="K177" s="1">
        <v>44409</v>
      </c>
      <c r="L177" s="26">
        <f t="shared" si="52"/>
        <v>30067.8</v>
      </c>
      <c r="M177" s="26">
        <f t="shared" si="57"/>
        <v>28817.8</v>
      </c>
      <c r="N177">
        <f>+SUMIFS('Other expenses'!$I:$I,'Other expenses'!$C:$C,"&gt;="&amp;'Squad-contributors'!$K177,'Other expenses'!$C:$C,"&lt;"&amp;'Squad-contributors'!$K178,'Other expenses'!$F:$F,'Squad-contributors'!$J177,'Other expenses'!$G:$G,'Squad-contributors'!N$90)</f>
        <v>0</v>
      </c>
      <c r="O177">
        <f>+SUMIFS('Other expenses'!$I:$I,'Other expenses'!$C:$C,"&gt;="&amp;'Squad-contributors'!$K177,'Other expenses'!$C:$C,"&lt;"&amp;'Squad-contributors'!$K178,'Other expenses'!$F:$F,'Squad-contributors'!$J177,'Other expenses'!$G:$G,'Squad-contributors'!O$90)</f>
        <v>0</v>
      </c>
      <c r="P177">
        <f>+SUMIFS('Other expenses'!$I:$I,'Other expenses'!$C:$C,"&gt;="&amp;'Squad-contributors'!$K177,'Other expenses'!$C:$C,"&lt;"&amp;'Squad-contributors'!$K178,'Other expenses'!$F:$F,'Squad-contributors'!$J177,'Other expenses'!$G:$G,'Squad-contributors'!P$90)</f>
        <v>0</v>
      </c>
      <c r="Q177">
        <f>+SUMIFS('Other expenses'!$I:$I,'Other expenses'!$C:$C,"&gt;="&amp;'Squad-contributors'!$K177,'Other expenses'!$C:$C,"&lt;"&amp;'Squad-contributors'!$K178,'Other expenses'!$F:$F,'Squad-contributors'!$J177,'Other expenses'!$G:$G,'Squad-contributors'!Q$90)</f>
        <v>0</v>
      </c>
      <c r="R177">
        <f>+SUMIFS('Other expenses'!$I:$I,'Other expenses'!$C:$C,"&gt;="&amp;'Squad-contributors'!$K177,'Other expenses'!$C:$C,"&lt;"&amp;'Squad-contributors'!$K178,'Other expenses'!$F:$F,'Squad-contributors'!$J177,'Other expenses'!$G:$G,'Squad-contributors'!R$90)</f>
        <v>1250</v>
      </c>
      <c r="S177">
        <f>+SUMIFS('Other expenses'!$I:$I,'Other expenses'!$C:$C,"&gt;="&amp;'Squad-contributors'!$K177,'Other expenses'!$C:$C,"&lt;"&amp;'Squad-contributors'!$K178,'Other expenses'!$F:$F,'Squad-contributors'!$J177,'Other expenses'!$G:$G,'Squad-contributors'!S$90)</f>
        <v>0</v>
      </c>
      <c r="T177">
        <f>+SUMIFS('Other expenses'!$I:$I,'Other expenses'!$C:$C,"&gt;="&amp;'Squad-contributors'!$K177,'Other expenses'!$C:$C,"&lt;"&amp;'Squad-contributors'!$K178,'Other expenses'!$F:$F,'Squad-contributors'!$J177,'Other expenses'!$G:$G,'Squad-contributors'!T$90)</f>
        <v>0</v>
      </c>
      <c r="U177">
        <f>+SUMIFS('Other expenses'!$I:$I,'Other expenses'!$C:$C,"&gt;="&amp;'Squad-contributors'!$K177,'Other expenses'!$C:$C,"&lt;"&amp;'Squad-contributors'!$K178,'Other expenses'!$F:$F,'Squad-contributors'!$J177,'Other expenses'!$G:$G,'Squad-contributors'!U$90)</f>
        <v>0</v>
      </c>
      <c r="V177">
        <f>+SUMIFS('Other expenses'!$I:$I,'Other expenses'!$C:$C,"&gt;="&amp;'Squad-contributors'!$K177,'Other expenses'!$C:$C,"&lt;"&amp;'Squad-contributors'!$K178,'Other expenses'!$F:$F,'Squad-contributors'!$J177,'Other expenses'!$G:$G,'Squad-contributors'!V$90)</f>
        <v>0</v>
      </c>
      <c r="W177">
        <f>+SUMIFS('Other expenses'!$I:$I,'Other expenses'!$C:$C,"&gt;="&amp;'Squad-contributors'!$K177,'Other expenses'!$C:$C,"&lt;"&amp;'Squad-contributors'!$K178,'Other expenses'!$F:$F,'Squad-contributors'!$J177,'Other expenses'!$G:$G,'Squad-contributors'!W$90)</f>
        <v>0</v>
      </c>
      <c r="X177">
        <f>+SUMIFS('Other expenses'!$I:$I,'Other expenses'!$C:$C,"&gt;="&amp;'Squad-contributors'!$K177,'Other expenses'!$C:$C,"&lt;"&amp;'Squad-contributors'!$K178,'Other expenses'!$F:$F,'Squad-contributors'!$J177,'Other expenses'!$G:$G,'Squad-contributors'!X$90)</f>
        <v>0</v>
      </c>
      <c r="Y177" s="26">
        <f t="shared" si="53"/>
        <v>30067.8</v>
      </c>
    </row>
    <row r="178" spans="1:25" x14ac:dyDescent="0.2">
      <c r="A178" t="str">
        <f t="shared" si="54"/>
        <v>Omen</v>
      </c>
      <c r="B178" s="1">
        <v>44440</v>
      </c>
      <c r="C178" s="4">
        <f>SUMIFS('Contributor Payouts'!O:O,'Contributor Payouts'!$D:$D,"&gt;="&amp;'Squad-contributors'!$B178,'Contributor Payouts'!$D:$D,"&lt;"&amp;'Squad-contributors'!$B179,'Contributor Payouts'!E:E,'Squad-contributors'!$B$170)</f>
        <v>12600</v>
      </c>
      <c r="D178" s="4">
        <f>SUMIFS('Contributor Payouts'!P:P,'Contributor Payouts'!$D:$D,"&gt;="&amp;'Squad-contributors'!$B178,'Contributor Payouts'!$D:$D,"&lt;"&amp;'Squad-contributors'!$B179,'Contributor Payouts'!F:F,'Squad-contributors'!$B$170)</f>
        <v>3110</v>
      </c>
      <c r="E178" s="4">
        <f>SUMIFS('Contributor Payouts'!Q:Q,'Contributor Payouts'!$D:$D,"&gt;="&amp;'Squad-contributors'!$B178,'Contributor Payouts'!$D:$D,"&lt;"&amp;'Squad-contributors'!$B179,'Contributor Payouts'!G:G,'Squad-contributors'!$B$170)</f>
        <v>0</v>
      </c>
      <c r="F178" s="4">
        <f>SUMIFS('Contributor Payouts'!R:R,'Contributor Payouts'!$D:$D,"&gt;="&amp;'Squad-contributors'!$B178,'Contributor Payouts'!$D:$D,"&lt;"&amp;'Squad-contributors'!$B179,'Contributor Payouts'!H:H,'Squad-contributors'!$B$170)</f>
        <v>0</v>
      </c>
      <c r="G178" s="4">
        <f>SUMIFS('Contributor Payouts'!S:S,'Contributor Payouts'!$D:$D,"&gt;="&amp;'Squad-contributors'!$B178,'Contributor Payouts'!$D:$D,"&lt;"&amp;'Squad-contributors'!$B179,'Contributor Payouts'!I:I,'Squad-contributors'!$B$170)</f>
        <v>0</v>
      </c>
      <c r="H178" s="4">
        <f t="shared" si="55"/>
        <v>15710</v>
      </c>
      <c r="J178" t="str">
        <f t="shared" si="56"/>
        <v>Omen</v>
      </c>
      <c r="K178" s="1">
        <v>44440</v>
      </c>
      <c r="L178" s="26">
        <f t="shared" si="52"/>
        <v>17366</v>
      </c>
      <c r="M178" s="26">
        <f t="shared" si="57"/>
        <v>15710</v>
      </c>
      <c r="N178">
        <f>+SUMIFS('Other expenses'!$I:$I,'Other expenses'!$C:$C,"&gt;="&amp;'Squad-contributors'!$K178,'Other expenses'!$C:$C,"&lt;"&amp;'Squad-contributors'!$K179,'Other expenses'!$F:$F,'Squad-contributors'!$J178,'Other expenses'!$G:$G,'Squad-contributors'!N$90)</f>
        <v>0</v>
      </c>
      <c r="O178">
        <f>+SUMIFS('Other expenses'!$I:$I,'Other expenses'!$C:$C,"&gt;="&amp;'Squad-contributors'!$K178,'Other expenses'!$C:$C,"&lt;"&amp;'Squad-contributors'!$K179,'Other expenses'!$F:$F,'Squad-contributors'!$J178,'Other expenses'!$G:$G,'Squad-contributors'!O$90)</f>
        <v>0</v>
      </c>
      <c r="P178">
        <f>+SUMIFS('Other expenses'!$I:$I,'Other expenses'!$C:$C,"&gt;="&amp;'Squad-contributors'!$K178,'Other expenses'!$C:$C,"&lt;"&amp;'Squad-contributors'!$K179,'Other expenses'!$F:$F,'Squad-contributors'!$J178,'Other expenses'!$G:$G,'Squad-contributors'!P$90)</f>
        <v>0</v>
      </c>
      <c r="Q178">
        <f>+SUMIFS('Other expenses'!$I:$I,'Other expenses'!$C:$C,"&gt;="&amp;'Squad-contributors'!$K178,'Other expenses'!$C:$C,"&lt;"&amp;'Squad-contributors'!$K179,'Other expenses'!$F:$F,'Squad-contributors'!$J178,'Other expenses'!$G:$G,'Squad-contributors'!Q$90)</f>
        <v>0</v>
      </c>
      <c r="R178">
        <f>+SUMIFS('Other expenses'!$I:$I,'Other expenses'!$C:$C,"&gt;="&amp;'Squad-contributors'!$K178,'Other expenses'!$C:$C,"&lt;"&amp;'Squad-contributors'!$K179,'Other expenses'!$F:$F,'Squad-contributors'!$J178,'Other expenses'!$G:$G,'Squad-contributors'!R$90)</f>
        <v>1656</v>
      </c>
      <c r="S178">
        <f>+SUMIFS('Other expenses'!$I:$I,'Other expenses'!$C:$C,"&gt;="&amp;'Squad-contributors'!$K178,'Other expenses'!$C:$C,"&lt;"&amp;'Squad-contributors'!$K179,'Other expenses'!$F:$F,'Squad-contributors'!$J178,'Other expenses'!$G:$G,'Squad-contributors'!S$90)</f>
        <v>0</v>
      </c>
      <c r="T178">
        <f>+SUMIFS('Other expenses'!$I:$I,'Other expenses'!$C:$C,"&gt;="&amp;'Squad-contributors'!$K178,'Other expenses'!$C:$C,"&lt;"&amp;'Squad-contributors'!$K179,'Other expenses'!$F:$F,'Squad-contributors'!$J178,'Other expenses'!$G:$G,'Squad-contributors'!T$90)</f>
        <v>0</v>
      </c>
      <c r="U178">
        <f>+SUMIFS('Other expenses'!$I:$I,'Other expenses'!$C:$C,"&gt;="&amp;'Squad-contributors'!$K178,'Other expenses'!$C:$C,"&lt;"&amp;'Squad-contributors'!$K179,'Other expenses'!$F:$F,'Squad-contributors'!$J178,'Other expenses'!$G:$G,'Squad-contributors'!U$90)</f>
        <v>0</v>
      </c>
      <c r="V178">
        <f>+SUMIFS('Other expenses'!$I:$I,'Other expenses'!$C:$C,"&gt;="&amp;'Squad-contributors'!$K178,'Other expenses'!$C:$C,"&lt;"&amp;'Squad-contributors'!$K179,'Other expenses'!$F:$F,'Squad-contributors'!$J178,'Other expenses'!$G:$G,'Squad-contributors'!V$90)</f>
        <v>0</v>
      </c>
      <c r="W178">
        <f>+SUMIFS('Other expenses'!$I:$I,'Other expenses'!$C:$C,"&gt;="&amp;'Squad-contributors'!$K178,'Other expenses'!$C:$C,"&lt;"&amp;'Squad-contributors'!$K179,'Other expenses'!$F:$F,'Squad-contributors'!$J178,'Other expenses'!$G:$G,'Squad-contributors'!W$90)</f>
        <v>0</v>
      </c>
      <c r="X178">
        <f>+SUMIFS('Other expenses'!$I:$I,'Other expenses'!$C:$C,"&gt;="&amp;'Squad-contributors'!$K178,'Other expenses'!$C:$C,"&lt;"&amp;'Squad-contributors'!$K179,'Other expenses'!$F:$F,'Squad-contributors'!$J178,'Other expenses'!$G:$G,'Squad-contributors'!X$90)</f>
        <v>0</v>
      </c>
      <c r="Y178" s="26">
        <f t="shared" si="53"/>
        <v>17366</v>
      </c>
    </row>
    <row r="179" spans="1:25" x14ac:dyDescent="0.2">
      <c r="A179" t="str">
        <f t="shared" si="54"/>
        <v>Omen</v>
      </c>
      <c r="B179" s="1">
        <v>44470</v>
      </c>
      <c r="C179" s="4">
        <f>SUMIFS('Contributor Payouts'!O:O,'Contributor Payouts'!$D:$D,"&gt;="&amp;'Squad-contributors'!$B179,'Contributor Payouts'!$D:$D,"&lt;"&amp;'Squad-contributors'!$B180,'Contributor Payouts'!E:E,'Squad-contributors'!$B$170)</f>
        <v>0</v>
      </c>
      <c r="D179" s="4">
        <f>SUMIFS('Contributor Payouts'!P:P,'Contributor Payouts'!$D:$D,"&gt;="&amp;'Squad-contributors'!$B179,'Contributor Payouts'!$D:$D,"&lt;"&amp;'Squad-contributors'!$B180,'Contributor Payouts'!F:F,'Squad-contributors'!$B$170)</f>
        <v>1610</v>
      </c>
      <c r="E179" s="4">
        <f>SUMIFS('Contributor Payouts'!Q:Q,'Contributor Payouts'!$D:$D,"&gt;="&amp;'Squad-contributors'!$B179,'Contributor Payouts'!$D:$D,"&lt;"&amp;'Squad-contributors'!$B180,'Contributor Payouts'!G:G,'Squad-contributors'!$B$170)</f>
        <v>0</v>
      </c>
      <c r="F179" s="4">
        <f>SUMIFS('Contributor Payouts'!R:R,'Contributor Payouts'!$D:$D,"&gt;="&amp;'Squad-contributors'!$B179,'Contributor Payouts'!$D:$D,"&lt;"&amp;'Squad-contributors'!$B180,'Contributor Payouts'!H:H,'Squad-contributors'!$B$170)</f>
        <v>0</v>
      </c>
      <c r="G179" s="4">
        <f>SUMIFS('Contributor Payouts'!S:S,'Contributor Payouts'!$D:$D,"&gt;="&amp;'Squad-contributors'!$B179,'Contributor Payouts'!$D:$D,"&lt;"&amp;'Squad-contributors'!$B180,'Contributor Payouts'!I:I,'Squad-contributors'!$B$170)</f>
        <v>0</v>
      </c>
      <c r="H179" s="4">
        <f t="shared" si="55"/>
        <v>1610</v>
      </c>
      <c r="J179" t="str">
        <f t="shared" si="56"/>
        <v>Omen</v>
      </c>
      <c r="K179" s="1">
        <v>44470</v>
      </c>
      <c r="L179" s="26">
        <f t="shared" si="52"/>
        <v>1610</v>
      </c>
      <c r="M179" s="26">
        <f t="shared" si="57"/>
        <v>1610</v>
      </c>
      <c r="N179">
        <f>+SUMIFS('Other expenses'!$I:$I,'Other expenses'!$C:$C,"&gt;="&amp;'Squad-contributors'!$K179,'Other expenses'!$C:$C,"&lt;"&amp;'Squad-contributors'!$K180,'Other expenses'!$F:$F,'Squad-contributors'!$J179,'Other expenses'!$G:$G,'Squad-contributors'!N$90)</f>
        <v>0</v>
      </c>
      <c r="O179">
        <f>+SUMIFS('Other expenses'!$I:$I,'Other expenses'!$C:$C,"&gt;="&amp;'Squad-contributors'!$K179,'Other expenses'!$C:$C,"&lt;"&amp;'Squad-contributors'!$K180,'Other expenses'!$F:$F,'Squad-contributors'!$J179,'Other expenses'!$G:$G,'Squad-contributors'!O$90)</f>
        <v>0</v>
      </c>
      <c r="P179">
        <f>+SUMIFS('Other expenses'!$I:$I,'Other expenses'!$C:$C,"&gt;="&amp;'Squad-contributors'!$K179,'Other expenses'!$C:$C,"&lt;"&amp;'Squad-contributors'!$K180,'Other expenses'!$F:$F,'Squad-contributors'!$J179,'Other expenses'!$G:$G,'Squad-contributors'!P$90)</f>
        <v>0</v>
      </c>
      <c r="Q179">
        <f>+SUMIFS('Other expenses'!$I:$I,'Other expenses'!$C:$C,"&gt;="&amp;'Squad-contributors'!$K179,'Other expenses'!$C:$C,"&lt;"&amp;'Squad-contributors'!$K180,'Other expenses'!$F:$F,'Squad-contributors'!$J179,'Other expenses'!$G:$G,'Squad-contributors'!Q$90)</f>
        <v>0</v>
      </c>
      <c r="R179">
        <f>+SUMIFS('Other expenses'!$I:$I,'Other expenses'!$C:$C,"&gt;="&amp;'Squad-contributors'!$K179,'Other expenses'!$C:$C,"&lt;"&amp;'Squad-contributors'!$K180,'Other expenses'!$F:$F,'Squad-contributors'!$J179,'Other expenses'!$G:$G,'Squad-contributors'!R$90)</f>
        <v>0</v>
      </c>
      <c r="S179">
        <f>+SUMIFS('Other expenses'!$I:$I,'Other expenses'!$C:$C,"&gt;="&amp;'Squad-contributors'!$K179,'Other expenses'!$C:$C,"&lt;"&amp;'Squad-contributors'!$K180,'Other expenses'!$F:$F,'Squad-contributors'!$J179,'Other expenses'!$G:$G,'Squad-contributors'!S$90)</f>
        <v>0</v>
      </c>
      <c r="T179">
        <f>+SUMIFS('Other expenses'!$I:$I,'Other expenses'!$C:$C,"&gt;="&amp;'Squad-contributors'!$K179,'Other expenses'!$C:$C,"&lt;"&amp;'Squad-contributors'!$K180,'Other expenses'!$F:$F,'Squad-contributors'!$J179,'Other expenses'!$G:$G,'Squad-contributors'!T$90)</f>
        <v>0</v>
      </c>
      <c r="U179">
        <f>+SUMIFS('Other expenses'!$I:$I,'Other expenses'!$C:$C,"&gt;="&amp;'Squad-contributors'!$K179,'Other expenses'!$C:$C,"&lt;"&amp;'Squad-contributors'!$K180,'Other expenses'!$F:$F,'Squad-contributors'!$J179,'Other expenses'!$G:$G,'Squad-contributors'!U$90)</f>
        <v>0</v>
      </c>
      <c r="V179">
        <f>+SUMIFS('Other expenses'!$I:$I,'Other expenses'!$C:$C,"&gt;="&amp;'Squad-contributors'!$K179,'Other expenses'!$C:$C,"&lt;"&amp;'Squad-contributors'!$K180,'Other expenses'!$F:$F,'Squad-contributors'!$J179,'Other expenses'!$G:$G,'Squad-contributors'!V$90)</f>
        <v>0</v>
      </c>
      <c r="W179">
        <f>+SUMIFS('Other expenses'!$I:$I,'Other expenses'!$C:$C,"&gt;="&amp;'Squad-contributors'!$K179,'Other expenses'!$C:$C,"&lt;"&amp;'Squad-contributors'!$K180,'Other expenses'!$F:$F,'Squad-contributors'!$J179,'Other expenses'!$G:$G,'Squad-contributors'!W$90)</f>
        <v>0</v>
      </c>
      <c r="X179">
        <f>+SUMIFS('Other expenses'!$I:$I,'Other expenses'!$C:$C,"&gt;="&amp;'Squad-contributors'!$K179,'Other expenses'!$C:$C,"&lt;"&amp;'Squad-contributors'!$K180,'Other expenses'!$F:$F,'Squad-contributors'!$J179,'Other expenses'!$G:$G,'Squad-contributors'!X$90)</f>
        <v>0</v>
      </c>
      <c r="Y179" s="26">
        <f t="shared" si="53"/>
        <v>1610</v>
      </c>
    </row>
    <row r="180" spans="1:25" x14ac:dyDescent="0.2">
      <c r="A180" t="str">
        <f t="shared" si="54"/>
        <v>Omen</v>
      </c>
      <c r="B180" s="1">
        <v>44501</v>
      </c>
      <c r="C180" s="4">
        <f>SUMIFS('Contributor Payouts'!O:O,'Contributor Payouts'!$D:$D,"&gt;="&amp;'Squad-contributors'!$B180,'Contributor Payouts'!$D:$D,"&lt;"&amp;'Squad-contributors'!$B181,'Contributor Payouts'!E:E,'Squad-contributors'!$B$170)</f>
        <v>0</v>
      </c>
      <c r="D180" s="4">
        <f>SUMIFS('Contributor Payouts'!P:P,'Contributor Payouts'!$D:$D,"&gt;="&amp;'Squad-contributors'!$B180,'Contributor Payouts'!$D:$D,"&lt;"&amp;'Squad-contributors'!$B181,'Contributor Payouts'!F:F,'Squad-contributors'!$B$170)</f>
        <v>1610</v>
      </c>
      <c r="E180" s="4">
        <f>SUMIFS('Contributor Payouts'!Q:Q,'Contributor Payouts'!$D:$D,"&gt;="&amp;'Squad-contributors'!$B180,'Contributor Payouts'!$D:$D,"&lt;"&amp;'Squad-contributors'!$B181,'Contributor Payouts'!G:G,'Squad-contributors'!$B$170)</f>
        <v>0</v>
      </c>
      <c r="F180" s="4">
        <f>SUMIFS('Contributor Payouts'!R:R,'Contributor Payouts'!$D:$D,"&gt;="&amp;'Squad-contributors'!$B180,'Contributor Payouts'!$D:$D,"&lt;"&amp;'Squad-contributors'!$B181,'Contributor Payouts'!H:H,'Squad-contributors'!$B$170)</f>
        <v>0</v>
      </c>
      <c r="G180" s="4">
        <f>SUMIFS('Contributor Payouts'!S:S,'Contributor Payouts'!$D:$D,"&gt;="&amp;'Squad-contributors'!$B180,'Contributor Payouts'!$D:$D,"&lt;"&amp;'Squad-contributors'!$B181,'Contributor Payouts'!I:I,'Squad-contributors'!$B$170)</f>
        <v>0</v>
      </c>
      <c r="H180" s="4">
        <f t="shared" si="55"/>
        <v>1610</v>
      </c>
      <c r="J180" t="str">
        <f t="shared" si="56"/>
        <v>Omen</v>
      </c>
      <c r="K180" s="1">
        <v>44501</v>
      </c>
      <c r="L180" s="26">
        <f t="shared" si="52"/>
        <v>2610</v>
      </c>
      <c r="M180" s="26">
        <f t="shared" si="57"/>
        <v>1610</v>
      </c>
      <c r="N180">
        <f>+SUMIFS('Other expenses'!$I:$I,'Other expenses'!$C:$C,"&gt;="&amp;'Squad-contributors'!$K180,'Other expenses'!$C:$C,"&lt;"&amp;'Squad-contributors'!$K181,'Other expenses'!$F:$F,'Squad-contributors'!$J180,'Other expenses'!$G:$G,'Squad-contributors'!N$90)</f>
        <v>0</v>
      </c>
      <c r="O180">
        <f>+SUMIFS('Other expenses'!$I:$I,'Other expenses'!$C:$C,"&gt;="&amp;'Squad-contributors'!$K180,'Other expenses'!$C:$C,"&lt;"&amp;'Squad-contributors'!$K181,'Other expenses'!$F:$F,'Squad-contributors'!$J180,'Other expenses'!$G:$G,'Squad-contributors'!O$90)</f>
        <v>0</v>
      </c>
      <c r="P180">
        <f>+SUMIFS('Other expenses'!$I:$I,'Other expenses'!$C:$C,"&gt;="&amp;'Squad-contributors'!$K180,'Other expenses'!$C:$C,"&lt;"&amp;'Squad-contributors'!$K181,'Other expenses'!$F:$F,'Squad-contributors'!$J180,'Other expenses'!$G:$G,'Squad-contributors'!P$90)</f>
        <v>0</v>
      </c>
      <c r="Q180">
        <f>+SUMIFS('Other expenses'!$I:$I,'Other expenses'!$C:$C,"&gt;="&amp;'Squad-contributors'!$K180,'Other expenses'!$C:$C,"&lt;"&amp;'Squad-contributors'!$K181,'Other expenses'!$F:$F,'Squad-contributors'!$J180,'Other expenses'!$G:$G,'Squad-contributors'!Q$90)</f>
        <v>0</v>
      </c>
      <c r="R180">
        <f>+SUMIFS('Other expenses'!$I:$I,'Other expenses'!$C:$C,"&gt;="&amp;'Squad-contributors'!$K180,'Other expenses'!$C:$C,"&lt;"&amp;'Squad-contributors'!$K181,'Other expenses'!$F:$F,'Squad-contributors'!$J180,'Other expenses'!$G:$G,'Squad-contributors'!R$90)</f>
        <v>0</v>
      </c>
      <c r="S180">
        <f>+SUMIFS('Other expenses'!$I:$I,'Other expenses'!$C:$C,"&gt;="&amp;'Squad-contributors'!$K180,'Other expenses'!$C:$C,"&lt;"&amp;'Squad-contributors'!$K181,'Other expenses'!$F:$F,'Squad-contributors'!$J180,'Other expenses'!$G:$G,'Squad-contributors'!S$90)</f>
        <v>1000</v>
      </c>
      <c r="T180">
        <f>+SUMIFS('Other expenses'!$I:$I,'Other expenses'!$C:$C,"&gt;="&amp;'Squad-contributors'!$K180,'Other expenses'!$C:$C,"&lt;"&amp;'Squad-contributors'!$K181,'Other expenses'!$F:$F,'Squad-contributors'!$J180,'Other expenses'!$G:$G,'Squad-contributors'!T$90)</f>
        <v>0</v>
      </c>
      <c r="U180">
        <f>+SUMIFS('Other expenses'!$I:$I,'Other expenses'!$C:$C,"&gt;="&amp;'Squad-contributors'!$K180,'Other expenses'!$C:$C,"&lt;"&amp;'Squad-contributors'!$K181,'Other expenses'!$F:$F,'Squad-contributors'!$J180,'Other expenses'!$G:$G,'Squad-contributors'!U$90)</f>
        <v>0</v>
      </c>
      <c r="V180">
        <f>+SUMIFS('Other expenses'!$I:$I,'Other expenses'!$C:$C,"&gt;="&amp;'Squad-contributors'!$K180,'Other expenses'!$C:$C,"&lt;"&amp;'Squad-contributors'!$K181,'Other expenses'!$F:$F,'Squad-contributors'!$J180,'Other expenses'!$G:$G,'Squad-contributors'!V$90)</f>
        <v>0</v>
      </c>
      <c r="W180">
        <f>+SUMIFS('Other expenses'!$I:$I,'Other expenses'!$C:$C,"&gt;="&amp;'Squad-contributors'!$K180,'Other expenses'!$C:$C,"&lt;"&amp;'Squad-contributors'!$K181,'Other expenses'!$F:$F,'Squad-contributors'!$J180,'Other expenses'!$G:$G,'Squad-contributors'!W$90)</f>
        <v>0</v>
      </c>
      <c r="X180">
        <f>+SUMIFS('Other expenses'!$I:$I,'Other expenses'!$C:$C,"&gt;="&amp;'Squad-contributors'!$K180,'Other expenses'!$C:$C,"&lt;"&amp;'Squad-contributors'!$K181,'Other expenses'!$F:$F,'Squad-contributors'!$J180,'Other expenses'!$G:$G,'Squad-contributors'!X$90)</f>
        <v>0</v>
      </c>
      <c r="Y180" s="26">
        <f t="shared" si="53"/>
        <v>2610</v>
      </c>
    </row>
    <row r="181" spans="1:25" x14ac:dyDescent="0.2">
      <c r="A181" t="str">
        <f t="shared" si="54"/>
        <v>Omen</v>
      </c>
      <c r="B181" s="1">
        <v>44531</v>
      </c>
      <c r="C181" s="4">
        <f>SUMIFS('Contributor Payouts'!O:O,'Contributor Payouts'!$D:$D,"&gt;="&amp;'Squad-contributors'!$B181,'Contributor Payouts'!$D:$D,"&lt;"&amp;'Squad-contributors'!$B182,'Contributor Payouts'!E:E,'Squad-contributors'!$B$170)</f>
        <v>0</v>
      </c>
      <c r="D181" s="4">
        <f>SUMIFS('Contributor Payouts'!P:P,'Contributor Payouts'!$D:$D,"&gt;="&amp;'Squad-contributors'!$B181,'Contributor Payouts'!$D:$D,"&lt;"&amp;'Squad-contributors'!$B182,'Contributor Payouts'!F:F,'Squad-contributors'!$B$170)</f>
        <v>0</v>
      </c>
      <c r="E181" s="4">
        <f>SUMIFS('Contributor Payouts'!Q:Q,'Contributor Payouts'!$D:$D,"&gt;="&amp;'Squad-contributors'!$B181,'Contributor Payouts'!$D:$D,"&lt;"&amp;'Squad-contributors'!$B182,'Contributor Payouts'!G:G,'Squad-contributors'!$B$170)</f>
        <v>0</v>
      </c>
      <c r="F181" s="4">
        <f>SUMIFS('Contributor Payouts'!R:R,'Contributor Payouts'!$D:$D,"&gt;="&amp;'Squad-contributors'!$B181,'Contributor Payouts'!$D:$D,"&lt;"&amp;'Squad-contributors'!$B182,'Contributor Payouts'!H:H,'Squad-contributors'!$B$170)</f>
        <v>0</v>
      </c>
      <c r="G181" s="4">
        <f>SUMIFS('Contributor Payouts'!S:S,'Contributor Payouts'!$D:$D,"&gt;="&amp;'Squad-contributors'!$B181,'Contributor Payouts'!$D:$D,"&lt;"&amp;'Squad-contributors'!$B182,'Contributor Payouts'!I:I,'Squad-contributors'!$B$170)</f>
        <v>0</v>
      </c>
      <c r="H181" s="4">
        <f t="shared" si="55"/>
        <v>0</v>
      </c>
      <c r="J181" t="str">
        <f t="shared" si="56"/>
        <v>Omen</v>
      </c>
      <c r="K181" s="1">
        <v>44531</v>
      </c>
      <c r="L181" s="26">
        <f t="shared" si="52"/>
        <v>0</v>
      </c>
      <c r="M181" s="26">
        <f t="shared" si="57"/>
        <v>0</v>
      </c>
      <c r="N181">
        <f>+SUMIFS('Other expenses'!$I:$I,'Other expenses'!$C:$C,"&gt;="&amp;'Squad-contributors'!$K181,'Other expenses'!$C:$C,"&lt;"&amp;'Squad-contributors'!$K182,'Other expenses'!$F:$F,'Squad-contributors'!$J181,'Other expenses'!$G:$G,'Squad-contributors'!N$90)</f>
        <v>0</v>
      </c>
      <c r="O181">
        <f>+SUMIFS('Other expenses'!$I:$I,'Other expenses'!$C:$C,"&gt;="&amp;'Squad-contributors'!$K181,'Other expenses'!$C:$C,"&lt;"&amp;'Squad-contributors'!$K182,'Other expenses'!$F:$F,'Squad-contributors'!$J181,'Other expenses'!$G:$G,'Squad-contributors'!O$90)</f>
        <v>0</v>
      </c>
      <c r="P181">
        <f>+SUMIFS('Other expenses'!$I:$I,'Other expenses'!$C:$C,"&gt;="&amp;'Squad-contributors'!$K181,'Other expenses'!$C:$C,"&lt;"&amp;'Squad-contributors'!$K182,'Other expenses'!$F:$F,'Squad-contributors'!$J181,'Other expenses'!$G:$G,'Squad-contributors'!P$90)</f>
        <v>0</v>
      </c>
      <c r="Q181">
        <f>+SUMIFS('Other expenses'!$I:$I,'Other expenses'!$C:$C,"&gt;="&amp;'Squad-contributors'!$K181,'Other expenses'!$C:$C,"&lt;"&amp;'Squad-contributors'!$K182,'Other expenses'!$F:$F,'Squad-contributors'!$J181,'Other expenses'!$G:$G,'Squad-contributors'!Q$90)</f>
        <v>0</v>
      </c>
      <c r="R181">
        <f>+SUMIFS('Other expenses'!$I:$I,'Other expenses'!$C:$C,"&gt;="&amp;'Squad-contributors'!$K181,'Other expenses'!$C:$C,"&lt;"&amp;'Squad-contributors'!$K182,'Other expenses'!$F:$F,'Squad-contributors'!$J181,'Other expenses'!$G:$G,'Squad-contributors'!R$90)</f>
        <v>0</v>
      </c>
      <c r="S181">
        <f>+SUMIFS('Other expenses'!$I:$I,'Other expenses'!$C:$C,"&gt;="&amp;'Squad-contributors'!$K181,'Other expenses'!$C:$C,"&lt;"&amp;'Squad-contributors'!$K182,'Other expenses'!$F:$F,'Squad-contributors'!$J181,'Other expenses'!$G:$G,'Squad-contributors'!S$90)</f>
        <v>0</v>
      </c>
      <c r="T181">
        <f>+SUMIFS('Other expenses'!$I:$I,'Other expenses'!$C:$C,"&gt;="&amp;'Squad-contributors'!$K181,'Other expenses'!$C:$C,"&lt;"&amp;'Squad-contributors'!$K182,'Other expenses'!$F:$F,'Squad-contributors'!$J181,'Other expenses'!$G:$G,'Squad-contributors'!T$90)</f>
        <v>0</v>
      </c>
      <c r="U181">
        <f>+SUMIFS('Other expenses'!$I:$I,'Other expenses'!$C:$C,"&gt;="&amp;'Squad-contributors'!$K181,'Other expenses'!$C:$C,"&lt;"&amp;'Squad-contributors'!$K182,'Other expenses'!$F:$F,'Squad-contributors'!$J181,'Other expenses'!$G:$G,'Squad-contributors'!U$90)</f>
        <v>0</v>
      </c>
      <c r="V181">
        <f>+SUMIFS('Other expenses'!$I:$I,'Other expenses'!$C:$C,"&gt;="&amp;'Squad-contributors'!$K181,'Other expenses'!$C:$C,"&lt;"&amp;'Squad-contributors'!$K182,'Other expenses'!$F:$F,'Squad-contributors'!$J181,'Other expenses'!$G:$G,'Squad-contributors'!V$90)</f>
        <v>0</v>
      </c>
      <c r="W181">
        <f>+SUMIFS('Other expenses'!$I:$I,'Other expenses'!$C:$C,"&gt;="&amp;'Squad-contributors'!$K181,'Other expenses'!$C:$C,"&lt;"&amp;'Squad-contributors'!$K182,'Other expenses'!$F:$F,'Squad-contributors'!$J181,'Other expenses'!$G:$G,'Squad-contributors'!W$90)</f>
        <v>0</v>
      </c>
      <c r="X181">
        <f>+SUMIFS('Other expenses'!$I:$I,'Other expenses'!$C:$C,"&gt;="&amp;'Squad-contributors'!$K181,'Other expenses'!$C:$C,"&lt;"&amp;'Squad-contributors'!$K182,'Other expenses'!$F:$F,'Squad-contributors'!$J181,'Other expenses'!$G:$G,'Squad-contributors'!X$90)</f>
        <v>0</v>
      </c>
      <c r="Y181" s="26">
        <f t="shared" si="53"/>
        <v>0</v>
      </c>
    </row>
    <row r="182" spans="1:25" x14ac:dyDescent="0.2">
      <c r="A182" t="str">
        <f t="shared" si="54"/>
        <v>Omen</v>
      </c>
      <c r="B182" s="1">
        <v>44562</v>
      </c>
      <c r="C182" s="4">
        <f>SUMIFS('Contributor Payouts'!O:O,'Contributor Payouts'!$D:$D,"&gt;="&amp;'Squad-contributors'!$B182,'Contributor Payouts'!$D:$D,"&lt;"&amp;'Squad-contributors'!$B183,'Contributor Payouts'!E:E,'Squad-contributors'!$B$170)</f>
        <v>0</v>
      </c>
      <c r="D182" s="4">
        <f>SUMIFS('Contributor Payouts'!P:P,'Contributor Payouts'!$D:$D,"&gt;="&amp;'Squad-contributors'!$B182,'Contributor Payouts'!$D:$D,"&lt;"&amp;'Squad-contributors'!$B183,'Contributor Payouts'!F:F,'Squad-contributors'!$B$170)</f>
        <v>0</v>
      </c>
      <c r="E182" s="4">
        <f>SUMIFS('Contributor Payouts'!Q:Q,'Contributor Payouts'!$D:$D,"&gt;="&amp;'Squad-contributors'!$B182,'Contributor Payouts'!$D:$D,"&lt;"&amp;'Squad-contributors'!$B183,'Contributor Payouts'!G:G,'Squad-contributors'!$B$170)</f>
        <v>0</v>
      </c>
      <c r="F182" s="4">
        <f>SUMIFS('Contributor Payouts'!R:R,'Contributor Payouts'!$D:$D,"&gt;="&amp;'Squad-contributors'!$B182,'Contributor Payouts'!$D:$D,"&lt;"&amp;'Squad-contributors'!$B183,'Contributor Payouts'!H:H,'Squad-contributors'!$B$170)</f>
        <v>0</v>
      </c>
      <c r="G182" s="4">
        <f>SUMIFS('Contributor Payouts'!S:S,'Contributor Payouts'!$D:$D,"&gt;="&amp;'Squad-contributors'!$B182,'Contributor Payouts'!$D:$D,"&lt;"&amp;'Squad-contributors'!$B183,'Contributor Payouts'!I:I,'Squad-contributors'!$B$170)</f>
        <v>0</v>
      </c>
      <c r="H182" s="4">
        <f t="shared" si="55"/>
        <v>0</v>
      </c>
      <c r="J182" t="str">
        <f t="shared" si="56"/>
        <v>Omen</v>
      </c>
      <c r="K182" s="1">
        <v>44562</v>
      </c>
      <c r="L182" s="26">
        <f t="shared" si="52"/>
        <v>0</v>
      </c>
      <c r="M182" s="26">
        <f t="shared" si="57"/>
        <v>0</v>
      </c>
      <c r="N182">
        <f>+SUMIFS('Other expenses'!$I:$I,'Other expenses'!$C:$C,"&gt;="&amp;'Squad-contributors'!$K182,'Other expenses'!$C:$C,"&lt;"&amp;'Squad-contributors'!$K183,'Other expenses'!$F:$F,'Squad-contributors'!$J182,'Other expenses'!$G:$G,'Squad-contributors'!N$90)</f>
        <v>0</v>
      </c>
      <c r="O182">
        <f>+SUMIFS('Other expenses'!$I:$I,'Other expenses'!$C:$C,"&gt;="&amp;'Squad-contributors'!$K182,'Other expenses'!$C:$C,"&lt;"&amp;'Squad-contributors'!$K183,'Other expenses'!$F:$F,'Squad-contributors'!$J182,'Other expenses'!$G:$G,'Squad-contributors'!O$90)</f>
        <v>0</v>
      </c>
      <c r="P182">
        <f>+SUMIFS('Other expenses'!$I:$I,'Other expenses'!$C:$C,"&gt;="&amp;'Squad-contributors'!$K182,'Other expenses'!$C:$C,"&lt;"&amp;'Squad-contributors'!$K183,'Other expenses'!$F:$F,'Squad-contributors'!$J182,'Other expenses'!$G:$G,'Squad-contributors'!P$90)</f>
        <v>0</v>
      </c>
      <c r="Q182">
        <f>+SUMIFS('Other expenses'!$I:$I,'Other expenses'!$C:$C,"&gt;="&amp;'Squad-contributors'!$K182,'Other expenses'!$C:$C,"&lt;"&amp;'Squad-contributors'!$K183,'Other expenses'!$F:$F,'Squad-contributors'!$J182,'Other expenses'!$G:$G,'Squad-contributors'!Q$90)</f>
        <v>0</v>
      </c>
      <c r="R182">
        <f>+SUMIFS('Other expenses'!$I:$I,'Other expenses'!$C:$C,"&gt;="&amp;'Squad-contributors'!$K182,'Other expenses'!$C:$C,"&lt;"&amp;'Squad-contributors'!$K183,'Other expenses'!$F:$F,'Squad-contributors'!$J182,'Other expenses'!$G:$G,'Squad-contributors'!R$90)</f>
        <v>0</v>
      </c>
      <c r="S182">
        <f>+SUMIFS('Other expenses'!$I:$I,'Other expenses'!$C:$C,"&gt;="&amp;'Squad-contributors'!$K182,'Other expenses'!$C:$C,"&lt;"&amp;'Squad-contributors'!$K183,'Other expenses'!$F:$F,'Squad-contributors'!$J182,'Other expenses'!$G:$G,'Squad-contributors'!S$90)</f>
        <v>0</v>
      </c>
      <c r="T182">
        <f>+SUMIFS('Other expenses'!$I:$I,'Other expenses'!$C:$C,"&gt;="&amp;'Squad-contributors'!$K182,'Other expenses'!$C:$C,"&lt;"&amp;'Squad-contributors'!$K183,'Other expenses'!$F:$F,'Squad-contributors'!$J182,'Other expenses'!$G:$G,'Squad-contributors'!T$90)</f>
        <v>0</v>
      </c>
      <c r="U182">
        <f>+SUMIFS('Other expenses'!$I:$I,'Other expenses'!$C:$C,"&gt;="&amp;'Squad-contributors'!$K182,'Other expenses'!$C:$C,"&lt;"&amp;'Squad-contributors'!$K183,'Other expenses'!$F:$F,'Squad-contributors'!$J182,'Other expenses'!$G:$G,'Squad-contributors'!U$90)</f>
        <v>0</v>
      </c>
      <c r="V182">
        <f>+SUMIFS('Other expenses'!$I:$I,'Other expenses'!$C:$C,"&gt;="&amp;'Squad-contributors'!$K182,'Other expenses'!$C:$C,"&lt;"&amp;'Squad-contributors'!$K183,'Other expenses'!$F:$F,'Squad-contributors'!$J182,'Other expenses'!$G:$G,'Squad-contributors'!V$90)</f>
        <v>0</v>
      </c>
      <c r="W182">
        <f>+SUMIFS('Other expenses'!$I:$I,'Other expenses'!$C:$C,"&gt;="&amp;'Squad-contributors'!$K182,'Other expenses'!$C:$C,"&lt;"&amp;'Squad-contributors'!$K183,'Other expenses'!$F:$F,'Squad-contributors'!$J182,'Other expenses'!$G:$G,'Squad-contributors'!W$90)</f>
        <v>0</v>
      </c>
      <c r="X182">
        <f>+SUMIFS('Other expenses'!$I:$I,'Other expenses'!$C:$C,"&gt;="&amp;'Squad-contributors'!$K182,'Other expenses'!$C:$C,"&lt;"&amp;'Squad-contributors'!$K183,'Other expenses'!$F:$F,'Squad-contributors'!$J182,'Other expenses'!$G:$G,'Squad-contributors'!X$90)</f>
        <v>0</v>
      </c>
      <c r="Y182" s="26">
        <f t="shared" si="53"/>
        <v>0</v>
      </c>
    </row>
    <row r="183" spans="1:25" x14ac:dyDescent="0.2">
      <c r="A183" t="str">
        <f t="shared" si="54"/>
        <v>Omen</v>
      </c>
      <c r="B183" s="1">
        <v>44593</v>
      </c>
      <c r="C183" s="4">
        <f>SUMIFS('Contributor Payouts'!O:O,'Contributor Payouts'!$D:$D,"&gt;="&amp;'Squad-contributors'!$B183,'Contributor Payouts'!$D:$D,"&lt;"&amp;'Squad-contributors'!$B184,'Contributor Payouts'!E:E,'Squad-contributors'!$B$170)</f>
        <v>0</v>
      </c>
      <c r="D183" s="4">
        <f>SUMIFS('Contributor Payouts'!P:P,'Contributor Payouts'!$D:$D,"&gt;="&amp;'Squad-contributors'!$B183,'Contributor Payouts'!$D:$D,"&lt;"&amp;'Squad-contributors'!$B184,'Contributor Payouts'!F:F,'Squad-contributors'!$B$170)</f>
        <v>0</v>
      </c>
      <c r="E183" s="4">
        <f>SUMIFS('Contributor Payouts'!Q:Q,'Contributor Payouts'!$D:$D,"&gt;="&amp;'Squad-contributors'!$B183,'Contributor Payouts'!$D:$D,"&lt;"&amp;'Squad-contributors'!$B184,'Contributor Payouts'!G:G,'Squad-contributors'!$B$170)</f>
        <v>0</v>
      </c>
      <c r="F183" s="4">
        <f>SUMIFS('Contributor Payouts'!R:R,'Contributor Payouts'!$D:$D,"&gt;="&amp;'Squad-contributors'!$B183,'Contributor Payouts'!$D:$D,"&lt;"&amp;'Squad-contributors'!$B184,'Contributor Payouts'!H:H,'Squad-contributors'!$B$170)</f>
        <v>0</v>
      </c>
      <c r="G183" s="4">
        <f>SUMIFS('Contributor Payouts'!S:S,'Contributor Payouts'!$D:$D,"&gt;="&amp;'Squad-contributors'!$B183,'Contributor Payouts'!$D:$D,"&lt;"&amp;'Squad-contributors'!$B184,'Contributor Payouts'!I:I,'Squad-contributors'!$B$170)</f>
        <v>0</v>
      </c>
      <c r="H183" s="4">
        <f t="shared" si="55"/>
        <v>0</v>
      </c>
      <c r="J183" t="str">
        <f t="shared" si="56"/>
        <v>Omen</v>
      </c>
      <c r="K183" s="1">
        <v>44593</v>
      </c>
      <c r="L183" s="26">
        <f t="shared" si="52"/>
        <v>0</v>
      </c>
      <c r="M183" s="26">
        <f t="shared" si="57"/>
        <v>0</v>
      </c>
      <c r="N183">
        <f>+SUMIFS('Other expenses'!$I:$I,'Other expenses'!$C:$C,"&gt;="&amp;'Squad-contributors'!$K183,'Other expenses'!$C:$C,"&lt;"&amp;'Squad-contributors'!$K184,'Other expenses'!$F:$F,'Squad-contributors'!$J183,'Other expenses'!$G:$G,'Squad-contributors'!N$90)</f>
        <v>0</v>
      </c>
      <c r="O183">
        <f>+SUMIFS('Other expenses'!$I:$I,'Other expenses'!$C:$C,"&gt;="&amp;'Squad-contributors'!$K183,'Other expenses'!$C:$C,"&lt;"&amp;'Squad-contributors'!$K184,'Other expenses'!$F:$F,'Squad-contributors'!$J183,'Other expenses'!$G:$G,'Squad-contributors'!O$90)</f>
        <v>0</v>
      </c>
      <c r="P183">
        <f>+SUMIFS('Other expenses'!$I:$I,'Other expenses'!$C:$C,"&gt;="&amp;'Squad-contributors'!$K183,'Other expenses'!$C:$C,"&lt;"&amp;'Squad-contributors'!$K184,'Other expenses'!$F:$F,'Squad-contributors'!$J183,'Other expenses'!$G:$G,'Squad-contributors'!P$90)</f>
        <v>0</v>
      </c>
      <c r="Q183">
        <f>+SUMIFS('Other expenses'!$I:$I,'Other expenses'!$C:$C,"&gt;="&amp;'Squad-contributors'!$K183,'Other expenses'!$C:$C,"&lt;"&amp;'Squad-contributors'!$K184,'Other expenses'!$F:$F,'Squad-contributors'!$J183,'Other expenses'!$G:$G,'Squad-contributors'!Q$90)</f>
        <v>0</v>
      </c>
      <c r="R183">
        <f>+SUMIFS('Other expenses'!$I:$I,'Other expenses'!$C:$C,"&gt;="&amp;'Squad-contributors'!$K183,'Other expenses'!$C:$C,"&lt;"&amp;'Squad-contributors'!$K184,'Other expenses'!$F:$F,'Squad-contributors'!$J183,'Other expenses'!$G:$G,'Squad-contributors'!R$90)</f>
        <v>0</v>
      </c>
      <c r="S183">
        <f>+SUMIFS('Other expenses'!$I:$I,'Other expenses'!$C:$C,"&gt;="&amp;'Squad-contributors'!$K183,'Other expenses'!$C:$C,"&lt;"&amp;'Squad-contributors'!$K184,'Other expenses'!$F:$F,'Squad-contributors'!$J183,'Other expenses'!$G:$G,'Squad-contributors'!S$90)</f>
        <v>0</v>
      </c>
      <c r="T183">
        <f>+SUMIFS('Other expenses'!$I:$I,'Other expenses'!$C:$C,"&gt;="&amp;'Squad-contributors'!$K183,'Other expenses'!$C:$C,"&lt;"&amp;'Squad-contributors'!$K184,'Other expenses'!$F:$F,'Squad-contributors'!$J183,'Other expenses'!$G:$G,'Squad-contributors'!T$90)</f>
        <v>0</v>
      </c>
      <c r="U183">
        <f>+SUMIFS('Other expenses'!$I:$I,'Other expenses'!$C:$C,"&gt;="&amp;'Squad-contributors'!$K183,'Other expenses'!$C:$C,"&lt;"&amp;'Squad-contributors'!$K184,'Other expenses'!$F:$F,'Squad-contributors'!$J183,'Other expenses'!$G:$G,'Squad-contributors'!U$90)</f>
        <v>0</v>
      </c>
      <c r="V183">
        <f>+SUMIFS('Other expenses'!$I:$I,'Other expenses'!$C:$C,"&gt;="&amp;'Squad-contributors'!$K183,'Other expenses'!$C:$C,"&lt;"&amp;'Squad-contributors'!$K184,'Other expenses'!$F:$F,'Squad-contributors'!$J183,'Other expenses'!$G:$G,'Squad-contributors'!V$90)</f>
        <v>0</v>
      </c>
      <c r="W183">
        <f>+SUMIFS('Other expenses'!$I:$I,'Other expenses'!$C:$C,"&gt;="&amp;'Squad-contributors'!$K183,'Other expenses'!$C:$C,"&lt;"&amp;'Squad-contributors'!$K184,'Other expenses'!$F:$F,'Squad-contributors'!$J183,'Other expenses'!$G:$G,'Squad-contributors'!W$90)</f>
        <v>0</v>
      </c>
      <c r="X183">
        <f>+SUMIFS('Other expenses'!$I:$I,'Other expenses'!$C:$C,"&gt;="&amp;'Squad-contributors'!$K183,'Other expenses'!$C:$C,"&lt;"&amp;'Squad-contributors'!$K184,'Other expenses'!$F:$F,'Squad-contributors'!$J183,'Other expenses'!$G:$G,'Squad-contributors'!X$90)</f>
        <v>0</v>
      </c>
      <c r="Y183" s="26">
        <f t="shared" si="53"/>
        <v>0</v>
      </c>
    </row>
    <row r="184" spans="1:25" x14ac:dyDescent="0.2">
      <c r="A184" t="str">
        <f t="shared" si="54"/>
        <v>Omen</v>
      </c>
      <c r="B184" s="1">
        <v>44621</v>
      </c>
      <c r="C184" s="4">
        <f>SUMIFS('Contributor Payouts'!O:O,'Contributor Payouts'!$D:$D,"&gt;="&amp;'Squad-contributors'!$B184,'Contributor Payouts'!$D:$D,"&lt;"&amp;'Squad-contributors'!$B185,'Contributor Payouts'!E:E,'Squad-contributors'!$B$170)</f>
        <v>0</v>
      </c>
      <c r="D184" s="4">
        <f>SUMIFS('Contributor Payouts'!P:P,'Contributor Payouts'!$D:$D,"&gt;="&amp;'Squad-contributors'!$B184,'Contributor Payouts'!$D:$D,"&lt;"&amp;'Squad-contributors'!$B185,'Contributor Payouts'!F:F,'Squad-contributors'!$B$170)</f>
        <v>0</v>
      </c>
      <c r="E184" s="4">
        <f>SUMIFS('Contributor Payouts'!Q:Q,'Contributor Payouts'!$D:$D,"&gt;="&amp;'Squad-contributors'!$B184,'Contributor Payouts'!$D:$D,"&lt;"&amp;'Squad-contributors'!$B185,'Contributor Payouts'!G:G,'Squad-contributors'!$B$170)</f>
        <v>0</v>
      </c>
      <c r="F184" s="4">
        <f>SUMIFS('Contributor Payouts'!R:R,'Contributor Payouts'!$D:$D,"&gt;="&amp;'Squad-contributors'!$B184,'Contributor Payouts'!$D:$D,"&lt;"&amp;'Squad-contributors'!$B185,'Contributor Payouts'!H:H,'Squad-contributors'!$B$170)</f>
        <v>0</v>
      </c>
      <c r="G184" s="4">
        <f>SUMIFS('Contributor Payouts'!S:S,'Contributor Payouts'!$D:$D,"&gt;="&amp;'Squad-contributors'!$B184,'Contributor Payouts'!$D:$D,"&lt;"&amp;'Squad-contributors'!$B185,'Contributor Payouts'!I:I,'Squad-contributors'!$B$170)</f>
        <v>0</v>
      </c>
      <c r="H184" s="4">
        <f t="shared" si="55"/>
        <v>0</v>
      </c>
      <c r="J184" t="str">
        <f t="shared" si="56"/>
        <v>Omen</v>
      </c>
      <c r="K184" s="1">
        <v>44621</v>
      </c>
      <c r="L184" s="26">
        <f t="shared" si="52"/>
        <v>0</v>
      </c>
      <c r="M184" s="26">
        <f t="shared" si="57"/>
        <v>0</v>
      </c>
      <c r="N184">
        <f>+SUMIFS('Other expenses'!$I:$I,'Other expenses'!$C:$C,"&gt;="&amp;'Squad-contributors'!$K184,'Other expenses'!$C:$C,"&lt;"&amp;'Squad-contributors'!$K185,'Other expenses'!$F:$F,'Squad-contributors'!$J184,'Other expenses'!$G:$G,'Squad-contributors'!N$90)</f>
        <v>0</v>
      </c>
      <c r="O184">
        <f>+SUMIFS('Other expenses'!$I:$I,'Other expenses'!$C:$C,"&gt;="&amp;'Squad-contributors'!$K184,'Other expenses'!$C:$C,"&lt;"&amp;'Squad-contributors'!$K185,'Other expenses'!$F:$F,'Squad-contributors'!$J184,'Other expenses'!$G:$G,'Squad-contributors'!O$90)</f>
        <v>0</v>
      </c>
      <c r="P184">
        <f>+SUMIFS('Other expenses'!$I:$I,'Other expenses'!$C:$C,"&gt;="&amp;'Squad-contributors'!$K184,'Other expenses'!$C:$C,"&lt;"&amp;'Squad-contributors'!$K185,'Other expenses'!$F:$F,'Squad-contributors'!$J184,'Other expenses'!$G:$G,'Squad-contributors'!P$90)</f>
        <v>0</v>
      </c>
      <c r="Q184">
        <f>+SUMIFS('Other expenses'!$I:$I,'Other expenses'!$C:$C,"&gt;="&amp;'Squad-contributors'!$K184,'Other expenses'!$C:$C,"&lt;"&amp;'Squad-contributors'!$K185,'Other expenses'!$F:$F,'Squad-contributors'!$J184,'Other expenses'!$G:$G,'Squad-contributors'!Q$90)</f>
        <v>0</v>
      </c>
      <c r="R184">
        <f>+SUMIFS('Other expenses'!$I:$I,'Other expenses'!$C:$C,"&gt;="&amp;'Squad-contributors'!$K184,'Other expenses'!$C:$C,"&lt;"&amp;'Squad-contributors'!$K185,'Other expenses'!$F:$F,'Squad-contributors'!$J184,'Other expenses'!$G:$G,'Squad-contributors'!R$90)</f>
        <v>0</v>
      </c>
      <c r="S184">
        <f>+SUMIFS('Other expenses'!$I:$I,'Other expenses'!$C:$C,"&gt;="&amp;'Squad-contributors'!$K184,'Other expenses'!$C:$C,"&lt;"&amp;'Squad-contributors'!$K185,'Other expenses'!$F:$F,'Squad-contributors'!$J184,'Other expenses'!$G:$G,'Squad-contributors'!S$90)</f>
        <v>0</v>
      </c>
      <c r="T184">
        <f>+SUMIFS('Other expenses'!$I:$I,'Other expenses'!$C:$C,"&gt;="&amp;'Squad-contributors'!$K184,'Other expenses'!$C:$C,"&lt;"&amp;'Squad-contributors'!$K185,'Other expenses'!$F:$F,'Squad-contributors'!$J184,'Other expenses'!$G:$G,'Squad-contributors'!T$90)</f>
        <v>0</v>
      </c>
      <c r="U184">
        <f>+SUMIFS('Other expenses'!$I:$I,'Other expenses'!$C:$C,"&gt;="&amp;'Squad-contributors'!$K184,'Other expenses'!$C:$C,"&lt;"&amp;'Squad-contributors'!$K185,'Other expenses'!$F:$F,'Squad-contributors'!$J184,'Other expenses'!$G:$G,'Squad-contributors'!U$90)</f>
        <v>0</v>
      </c>
      <c r="V184">
        <f>+SUMIFS('Other expenses'!$I:$I,'Other expenses'!$C:$C,"&gt;="&amp;'Squad-contributors'!$K184,'Other expenses'!$C:$C,"&lt;"&amp;'Squad-contributors'!$K185,'Other expenses'!$F:$F,'Squad-contributors'!$J184,'Other expenses'!$G:$G,'Squad-contributors'!V$90)</f>
        <v>0</v>
      </c>
      <c r="W184">
        <f>+SUMIFS('Other expenses'!$I:$I,'Other expenses'!$C:$C,"&gt;="&amp;'Squad-contributors'!$K184,'Other expenses'!$C:$C,"&lt;"&amp;'Squad-contributors'!$K185,'Other expenses'!$F:$F,'Squad-contributors'!$J184,'Other expenses'!$G:$G,'Squad-contributors'!W$90)</f>
        <v>0</v>
      </c>
      <c r="X184">
        <f>+SUMIFS('Other expenses'!$I:$I,'Other expenses'!$C:$C,"&gt;="&amp;'Squad-contributors'!$K184,'Other expenses'!$C:$C,"&lt;"&amp;'Squad-contributors'!$K185,'Other expenses'!$F:$F,'Squad-contributors'!$J184,'Other expenses'!$G:$G,'Squad-contributors'!X$90)</f>
        <v>0</v>
      </c>
      <c r="Y184" s="26">
        <f t="shared" si="53"/>
        <v>0</v>
      </c>
    </row>
    <row r="185" spans="1:25" x14ac:dyDescent="0.2">
      <c r="A185" t="str">
        <f t="shared" si="54"/>
        <v>Omen</v>
      </c>
      <c r="B185" s="1">
        <v>44652</v>
      </c>
      <c r="C185" s="4">
        <f>SUMIFS('Contributor Payouts'!O:O,'Contributor Payouts'!$D:$D,"&gt;="&amp;'Squad-contributors'!$B185,'Contributor Payouts'!$D:$D,"&lt;"&amp;'Squad-contributors'!$B186,'Contributor Payouts'!E:E,'Squad-contributors'!$B$170)</f>
        <v>0</v>
      </c>
      <c r="D185" s="4">
        <f>SUMIFS('Contributor Payouts'!P:P,'Contributor Payouts'!$D:$D,"&gt;="&amp;'Squad-contributors'!$B185,'Contributor Payouts'!$D:$D,"&lt;"&amp;'Squad-contributors'!$B186,'Contributor Payouts'!F:F,'Squad-contributors'!$B$170)</f>
        <v>0</v>
      </c>
      <c r="E185" s="4">
        <f>SUMIFS('Contributor Payouts'!Q:Q,'Contributor Payouts'!$D:$D,"&gt;="&amp;'Squad-contributors'!$B185,'Contributor Payouts'!$D:$D,"&lt;"&amp;'Squad-contributors'!$B186,'Contributor Payouts'!G:G,'Squad-contributors'!$B$170)</f>
        <v>0</v>
      </c>
      <c r="F185" s="4">
        <f>SUMIFS('Contributor Payouts'!R:R,'Contributor Payouts'!$D:$D,"&gt;="&amp;'Squad-contributors'!$B185,'Contributor Payouts'!$D:$D,"&lt;"&amp;'Squad-contributors'!$B186,'Contributor Payouts'!H:H,'Squad-contributors'!$B$170)</f>
        <v>0</v>
      </c>
      <c r="G185" s="4">
        <f>SUMIFS('Contributor Payouts'!S:S,'Contributor Payouts'!$D:$D,"&gt;="&amp;'Squad-contributors'!$B185,'Contributor Payouts'!$D:$D,"&lt;"&amp;'Squad-contributors'!$B186,'Contributor Payouts'!I:I,'Squad-contributors'!$B$170)</f>
        <v>0</v>
      </c>
      <c r="H185" s="4">
        <f t="shared" si="55"/>
        <v>0</v>
      </c>
      <c r="J185" t="str">
        <f t="shared" si="56"/>
        <v>Omen</v>
      </c>
      <c r="K185" s="1">
        <v>44652</v>
      </c>
      <c r="L185" s="26">
        <f t="shared" si="52"/>
        <v>0</v>
      </c>
      <c r="M185" s="26">
        <f t="shared" si="57"/>
        <v>0</v>
      </c>
      <c r="N185">
        <f>+SUMIFS('Other expenses'!$I:$I,'Other expenses'!$C:$C,"&gt;="&amp;'Squad-contributors'!$K185,'Other expenses'!$C:$C,"&lt;"&amp;'Squad-contributors'!$K186,'Other expenses'!$F:$F,'Squad-contributors'!$J185,'Other expenses'!$G:$G,'Squad-contributors'!N$90)</f>
        <v>0</v>
      </c>
      <c r="O185">
        <f>+SUMIFS('Other expenses'!$I:$I,'Other expenses'!$C:$C,"&gt;="&amp;'Squad-contributors'!$K185,'Other expenses'!$C:$C,"&lt;"&amp;'Squad-contributors'!$K186,'Other expenses'!$F:$F,'Squad-contributors'!$J185,'Other expenses'!$G:$G,'Squad-contributors'!O$90)</f>
        <v>0</v>
      </c>
      <c r="P185">
        <f>+SUMIFS('Other expenses'!$I:$I,'Other expenses'!$C:$C,"&gt;="&amp;'Squad-contributors'!$K185,'Other expenses'!$C:$C,"&lt;"&amp;'Squad-contributors'!$K186,'Other expenses'!$F:$F,'Squad-contributors'!$J185,'Other expenses'!$G:$G,'Squad-contributors'!P$90)</f>
        <v>0</v>
      </c>
      <c r="Q185">
        <f>+SUMIFS('Other expenses'!$I:$I,'Other expenses'!$C:$C,"&gt;="&amp;'Squad-contributors'!$K185,'Other expenses'!$C:$C,"&lt;"&amp;'Squad-contributors'!$K186,'Other expenses'!$F:$F,'Squad-contributors'!$J185,'Other expenses'!$G:$G,'Squad-contributors'!Q$90)</f>
        <v>0</v>
      </c>
      <c r="R185">
        <f>+SUMIFS('Other expenses'!$I:$I,'Other expenses'!$C:$C,"&gt;="&amp;'Squad-contributors'!$K185,'Other expenses'!$C:$C,"&lt;"&amp;'Squad-contributors'!$K186,'Other expenses'!$F:$F,'Squad-contributors'!$J185,'Other expenses'!$G:$G,'Squad-contributors'!R$90)</f>
        <v>0</v>
      </c>
      <c r="S185">
        <f>+SUMIFS('Other expenses'!$I:$I,'Other expenses'!$C:$C,"&gt;="&amp;'Squad-contributors'!$K185,'Other expenses'!$C:$C,"&lt;"&amp;'Squad-contributors'!$K186,'Other expenses'!$F:$F,'Squad-contributors'!$J185,'Other expenses'!$G:$G,'Squad-contributors'!S$90)</f>
        <v>0</v>
      </c>
      <c r="T185">
        <f>+SUMIFS('Other expenses'!$I:$I,'Other expenses'!$C:$C,"&gt;="&amp;'Squad-contributors'!$K185,'Other expenses'!$C:$C,"&lt;"&amp;'Squad-contributors'!$K186,'Other expenses'!$F:$F,'Squad-contributors'!$J185,'Other expenses'!$G:$G,'Squad-contributors'!T$90)</f>
        <v>0</v>
      </c>
      <c r="U185">
        <f>+SUMIFS('Other expenses'!$I:$I,'Other expenses'!$C:$C,"&gt;="&amp;'Squad-contributors'!$K185,'Other expenses'!$C:$C,"&lt;"&amp;'Squad-contributors'!$K186,'Other expenses'!$F:$F,'Squad-contributors'!$J185,'Other expenses'!$G:$G,'Squad-contributors'!U$90)</f>
        <v>0</v>
      </c>
      <c r="V185">
        <f>+SUMIFS('Other expenses'!$I:$I,'Other expenses'!$C:$C,"&gt;="&amp;'Squad-contributors'!$K185,'Other expenses'!$C:$C,"&lt;"&amp;'Squad-contributors'!$K186,'Other expenses'!$F:$F,'Squad-contributors'!$J185,'Other expenses'!$G:$G,'Squad-contributors'!V$90)</f>
        <v>0</v>
      </c>
      <c r="W185">
        <f>+SUMIFS('Other expenses'!$I:$I,'Other expenses'!$C:$C,"&gt;="&amp;'Squad-contributors'!$K185,'Other expenses'!$C:$C,"&lt;"&amp;'Squad-contributors'!$K186,'Other expenses'!$F:$F,'Squad-contributors'!$J185,'Other expenses'!$G:$G,'Squad-contributors'!W$90)</f>
        <v>0</v>
      </c>
      <c r="X185">
        <f>+SUMIFS('Other expenses'!$I:$I,'Other expenses'!$C:$C,"&gt;="&amp;'Squad-contributors'!$K185,'Other expenses'!$C:$C,"&lt;"&amp;'Squad-contributors'!$K186,'Other expenses'!$F:$F,'Squad-contributors'!$J185,'Other expenses'!$G:$G,'Squad-contributors'!X$90)</f>
        <v>0</v>
      </c>
      <c r="Y185" s="26">
        <f t="shared" si="53"/>
        <v>0</v>
      </c>
    </row>
    <row r="186" spans="1:25" x14ac:dyDescent="0.2">
      <c r="A186" t="str">
        <f t="shared" si="54"/>
        <v>Omen</v>
      </c>
      <c r="B186" s="1">
        <v>44682</v>
      </c>
      <c r="C186" s="4">
        <f>SUMIFS('Contributor Payouts'!O:O,'Contributor Payouts'!$D:$D,"&gt;="&amp;'Squad-contributors'!$B186,'Contributor Payouts'!$D:$D,"&lt;"&amp;'Squad-contributors'!$B187,'Contributor Payouts'!E:E,'Squad-contributors'!$B$170)</f>
        <v>0</v>
      </c>
      <c r="D186" s="4">
        <f>SUMIFS('Contributor Payouts'!P:P,'Contributor Payouts'!$D:$D,"&gt;="&amp;'Squad-contributors'!$B186,'Contributor Payouts'!$D:$D,"&lt;"&amp;'Squad-contributors'!$B187,'Contributor Payouts'!F:F,'Squad-contributors'!$B$170)</f>
        <v>0</v>
      </c>
      <c r="E186" s="4">
        <f>SUMIFS('Contributor Payouts'!Q:Q,'Contributor Payouts'!$D:$D,"&gt;="&amp;'Squad-contributors'!$B186,'Contributor Payouts'!$D:$D,"&lt;"&amp;'Squad-contributors'!$B187,'Contributor Payouts'!G:G,'Squad-contributors'!$B$170)</f>
        <v>0</v>
      </c>
      <c r="F186" s="4">
        <f>SUMIFS('Contributor Payouts'!R:R,'Contributor Payouts'!$D:$D,"&gt;="&amp;'Squad-contributors'!$B186,'Contributor Payouts'!$D:$D,"&lt;"&amp;'Squad-contributors'!$B187,'Contributor Payouts'!H:H,'Squad-contributors'!$B$170)</f>
        <v>0</v>
      </c>
      <c r="G186" s="4">
        <f>SUMIFS('Contributor Payouts'!S:S,'Contributor Payouts'!$D:$D,"&gt;="&amp;'Squad-contributors'!$B186,'Contributor Payouts'!$D:$D,"&lt;"&amp;'Squad-contributors'!$B187,'Contributor Payouts'!I:I,'Squad-contributors'!$B$170)</f>
        <v>0</v>
      </c>
      <c r="H186" s="4">
        <f t="shared" si="55"/>
        <v>0</v>
      </c>
      <c r="J186" t="str">
        <f t="shared" si="56"/>
        <v>Omen</v>
      </c>
      <c r="K186" s="1">
        <v>44682</v>
      </c>
      <c r="L186" s="26">
        <f t="shared" si="52"/>
        <v>0</v>
      </c>
      <c r="M186" s="26">
        <f t="shared" si="57"/>
        <v>0</v>
      </c>
      <c r="N186">
        <f>+SUMIFS('Other expenses'!$I:$I,'Other expenses'!$C:$C,"&gt;="&amp;'Squad-contributors'!$K186,'Other expenses'!$C:$C,"&lt;"&amp;'Squad-contributors'!$K187,'Other expenses'!$F:$F,'Squad-contributors'!$J186,'Other expenses'!$G:$G,'Squad-contributors'!N$90)</f>
        <v>0</v>
      </c>
      <c r="O186">
        <f>+SUMIFS('Other expenses'!$I:$I,'Other expenses'!$C:$C,"&gt;="&amp;'Squad-contributors'!$K186,'Other expenses'!$C:$C,"&lt;"&amp;'Squad-contributors'!$K187,'Other expenses'!$F:$F,'Squad-contributors'!$J186,'Other expenses'!$G:$G,'Squad-contributors'!O$90)</f>
        <v>0</v>
      </c>
      <c r="P186">
        <f>+SUMIFS('Other expenses'!$I:$I,'Other expenses'!$C:$C,"&gt;="&amp;'Squad-contributors'!$K186,'Other expenses'!$C:$C,"&lt;"&amp;'Squad-contributors'!$K187,'Other expenses'!$F:$F,'Squad-contributors'!$J186,'Other expenses'!$G:$G,'Squad-contributors'!P$90)</f>
        <v>0</v>
      </c>
      <c r="Q186">
        <f>+SUMIFS('Other expenses'!$I:$I,'Other expenses'!$C:$C,"&gt;="&amp;'Squad-contributors'!$K186,'Other expenses'!$C:$C,"&lt;"&amp;'Squad-contributors'!$K187,'Other expenses'!$F:$F,'Squad-contributors'!$J186,'Other expenses'!$G:$G,'Squad-contributors'!Q$90)</f>
        <v>0</v>
      </c>
      <c r="R186">
        <f>+SUMIFS('Other expenses'!$I:$I,'Other expenses'!$C:$C,"&gt;="&amp;'Squad-contributors'!$K186,'Other expenses'!$C:$C,"&lt;"&amp;'Squad-contributors'!$K187,'Other expenses'!$F:$F,'Squad-contributors'!$J186,'Other expenses'!$G:$G,'Squad-contributors'!R$90)</f>
        <v>0</v>
      </c>
      <c r="S186">
        <f>+SUMIFS('Other expenses'!$I:$I,'Other expenses'!$C:$C,"&gt;="&amp;'Squad-contributors'!$K186,'Other expenses'!$C:$C,"&lt;"&amp;'Squad-contributors'!$K187,'Other expenses'!$F:$F,'Squad-contributors'!$J186,'Other expenses'!$G:$G,'Squad-contributors'!S$90)</f>
        <v>0</v>
      </c>
      <c r="T186">
        <f>+SUMIFS('Other expenses'!$I:$I,'Other expenses'!$C:$C,"&gt;="&amp;'Squad-contributors'!$K186,'Other expenses'!$C:$C,"&lt;"&amp;'Squad-contributors'!$K187,'Other expenses'!$F:$F,'Squad-contributors'!$J186,'Other expenses'!$G:$G,'Squad-contributors'!T$90)</f>
        <v>0</v>
      </c>
      <c r="U186">
        <f>+SUMIFS('Other expenses'!$I:$I,'Other expenses'!$C:$C,"&gt;="&amp;'Squad-contributors'!$K186,'Other expenses'!$C:$C,"&lt;"&amp;'Squad-contributors'!$K187,'Other expenses'!$F:$F,'Squad-contributors'!$J186,'Other expenses'!$G:$G,'Squad-contributors'!U$90)</f>
        <v>0</v>
      </c>
      <c r="V186">
        <f>+SUMIFS('Other expenses'!$I:$I,'Other expenses'!$C:$C,"&gt;="&amp;'Squad-contributors'!$K186,'Other expenses'!$C:$C,"&lt;"&amp;'Squad-contributors'!$K187,'Other expenses'!$F:$F,'Squad-contributors'!$J186,'Other expenses'!$G:$G,'Squad-contributors'!V$90)</f>
        <v>0</v>
      </c>
      <c r="W186">
        <f>+SUMIFS('Other expenses'!$I:$I,'Other expenses'!$C:$C,"&gt;="&amp;'Squad-contributors'!$K186,'Other expenses'!$C:$C,"&lt;"&amp;'Squad-contributors'!$K187,'Other expenses'!$F:$F,'Squad-contributors'!$J186,'Other expenses'!$G:$G,'Squad-contributors'!W$90)</f>
        <v>0</v>
      </c>
      <c r="X186">
        <f>+SUMIFS('Other expenses'!$I:$I,'Other expenses'!$C:$C,"&gt;="&amp;'Squad-contributors'!$K186,'Other expenses'!$C:$C,"&lt;"&amp;'Squad-contributors'!$K187,'Other expenses'!$F:$F,'Squad-contributors'!$J186,'Other expenses'!$G:$G,'Squad-contributors'!X$90)</f>
        <v>0</v>
      </c>
      <c r="Y186" s="26">
        <f t="shared" si="53"/>
        <v>0</v>
      </c>
    </row>
    <row r="187" spans="1:25" x14ac:dyDescent="0.2">
      <c r="A187" t="str">
        <f t="shared" si="54"/>
        <v>Omen</v>
      </c>
      <c r="B187" s="1">
        <v>44713</v>
      </c>
      <c r="J187" t="str">
        <f t="shared" si="56"/>
        <v>Omen</v>
      </c>
      <c r="K187" s="1">
        <v>44713</v>
      </c>
      <c r="L187" s="26">
        <f t="shared" si="52"/>
        <v>0</v>
      </c>
      <c r="M187" s="26">
        <f t="shared" si="57"/>
        <v>0</v>
      </c>
    </row>
    <row r="190" spans="1:25" x14ac:dyDescent="0.2">
      <c r="A190" t="s">
        <v>1345</v>
      </c>
      <c r="B190" t="s">
        <v>31</v>
      </c>
      <c r="C190" s="2" t="s">
        <v>4</v>
      </c>
      <c r="D190" s="2" t="s">
        <v>5</v>
      </c>
      <c r="E190" s="2" t="s">
        <v>6</v>
      </c>
      <c r="F190" s="2" t="s">
        <v>7</v>
      </c>
      <c r="G190" s="2" t="s">
        <v>8</v>
      </c>
      <c r="H190" s="2" t="s">
        <v>1435</v>
      </c>
      <c r="J190" t="s">
        <v>1345</v>
      </c>
      <c r="K190" t="str">
        <f>+B190</f>
        <v>Aqua</v>
      </c>
      <c r="L190" t="s">
        <v>1473</v>
      </c>
      <c r="M190" t="s">
        <v>1456</v>
      </c>
      <c r="N190" s="30" t="s">
        <v>883</v>
      </c>
      <c r="O190" s="30" t="s">
        <v>1414</v>
      </c>
      <c r="P190" s="30" t="s">
        <v>901</v>
      </c>
      <c r="Q190" s="30" t="s">
        <v>1035</v>
      </c>
      <c r="R190" s="30" t="s">
        <v>1003</v>
      </c>
      <c r="S190" s="30" t="s">
        <v>896</v>
      </c>
      <c r="T190" s="30" t="s">
        <v>968</v>
      </c>
      <c r="U190" s="30" t="s">
        <v>932</v>
      </c>
      <c r="V190" s="30" t="s">
        <v>1067</v>
      </c>
      <c r="W190" s="30" t="s">
        <v>874</v>
      </c>
      <c r="X190" s="30" t="s">
        <v>1044</v>
      </c>
    </row>
    <row r="191" spans="1:25" x14ac:dyDescent="0.2">
      <c r="A191" t="str">
        <f>+B$190</f>
        <v>Aqua</v>
      </c>
      <c r="B191" s="1">
        <v>44228</v>
      </c>
      <c r="C191" s="4">
        <f>SUMIFS('Contributor Payouts'!O:O,'Contributor Payouts'!$D:$D,"&gt;="&amp;'Squad-contributors'!$B191,'Contributor Payouts'!$D:$D,"&lt;"&amp;'Squad-contributors'!$B192,'Contributor Payouts'!E:E,'Squad-contributors'!$B$190)</f>
        <v>15800</v>
      </c>
      <c r="D191" s="4">
        <f>SUMIFS('Contributor Payouts'!P:P,'Contributor Payouts'!$D:$D,"&gt;="&amp;'Squad-contributors'!$B191,'Contributor Payouts'!$D:$D,"&lt;"&amp;'Squad-contributors'!$B192,'Contributor Payouts'!F:F,'Squad-contributors'!$B$190)</f>
        <v>0</v>
      </c>
      <c r="E191" s="4">
        <f>SUMIFS('Contributor Payouts'!Q:Q,'Contributor Payouts'!$D:$D,"&gt;="&amp;'Squad-contributors'!$B191,'Contributor Payouts'!$D:$D,"&lt;"&amp;'Squad-contributors'!$B192,'Contributor Payouts'!G:G,'Squad-contributors'!$B$190)</f>
        <v>0</v>
      </c>
      <c r="F191" s="4">
        <f>SUMIFS('Contributor Payouts'!R:R,'Contributor Payouts'!$D:$D,"&gt;="&amp;'Squad-contributors'!$B191,'Contributor Payouts'!$D:$D,"&lt;"&amp;'Squad-contributors'!$B192,'Contributor Payouts'!H:H,'Squad-contributors'!$B$190)</f>
        <v>800</v>
      </c>
      <c r="G191" s="4">
        <f>SUMIFS('Contributor Payouts'!S:S,'Contributor Payouts'!$D:$D,"&gt;="&amp;'Squad-contributors'!$B191,'Contributor Payouts'!$D:$D,"&lt;"&amp;'Squad-contributors'!$B192,'Contributor Payouts'!I:I,'Squad-contributors'!$B$190)</f>
        <v>0</v>
      </c>
      <c r="H191" s="4">
        <f>SUM(C191:G191)</f>
        <v>16600</v>
      </c>
      <c r="J191" t="str">
        <f>+A191</f>
        <v>Aqua</v>
      </c>
      <c r="K191" s="1">
        <v>44228</v>
      </c>
      <c r="L191" s="26">
        <f t="shared" ref="L191:L207" si="58">+SUM(M191:X191)</f>
        <v>22060</v>
      </c>
      <c r="M191" s="26">
        <f>+H191</f>
        <v>16600</v>
      </c>
      <c r="N191">
        <f>+SUMIFS('Other expenses'!$I:$I,'Other expenses'!$C:$C,"&gt;="&amp;'Squad-contributors'!$K191,'Other expenses'!$C:$C,"&lt;"&amp;'Squad-contributors'!$K192,'Other expenses'!$F:$F,'Squad-contributors'!$J191,'Other expenses'!$G:$G,'Squad-contributors'!N$90)</f>
        <v>0</v>
      </c>
      <c r="O191">
        <f>+SUMIFS('Other expenses'!$I:$I,'Other expenses'!$C:$C,"&gt;="&amp;'Squad-contributors'!$K191,'Other expenses'!$C:$C,"&lt;"&amp;'Squad-contributors'!$K192,'Other expenses'!$F:$F,'Squad-contributors'!$J191,'Other expenses'!$G:$G,'Squad-contributors'!O$90)</f>
        <v>0</v>
      </c>
      <c r="P191">
        <f>+SUMIFS('Other expenses'!$I:$I,'Other expenses'!$C:$C,"&gt;="&amp;'Squad-contributors'!$K191,'Other expenses'!$C:$C,"&lt;"&amp;'Squad-contributors'!$K192,'Other expenses'!$F:$F,'Squad-contributors'!$J191,'Other expenses'!$G:$G,'Squad-contributors'!P$90)</f>
        <v>5460</v>
      </c>
      <c r="Q191">
        <f>+SUMIFS('Other expenses'!$I:$I,'Other expenses'!$C:$C,"&gt;="&amp;'Squad-contributors'!$K191,'Other expenses'!$C:$C,"&lt;"&amp;'Squad-contributors'!$K192,'Other expenses'!$F:$F,'Squad-contributors'!$J191,'Other expenses'!$G:$G,'Squad-contributors'!Q$90)</f>
        <v>0</v>
      </c>
      <c r="R191">
        <f>+SUMIFS('Other expenses'!$I:$I,'Other expenses'!$C:$C,"&gt;="&amp;'Squad-contributors'!$K191,'Other expenses'!$C:$C,"&lt;"&amp;'Squad-contributors'!$K192,'Other expenses'!$F:$F,'Squad-contributors'!$J191,'Other expenses'!$G:$G,'Squad-contributors'!R$90)</f>
        <v>0</v>
      </c>
      <c r="S191">
        <f>+SUMIFS('Other expenses'!$I:$I,'Other expenses'!$C:$C,"&gt;="&amp;'Squad-contributors'!$K191,'Other expenses'!$C:$C,"&lt;"&amp;'Squad-contributors'!$K192,'Other expenses'!$F:$F,'Squad-contributors'!$J191,'Other expenses'!$G:$G,'Squad-contributors'!S$90)</f>
        <v>0</v>
      </c>
      <c r="T191">
        <f>+SUMIFS('Other expenses'!$I:$I,'Other expenses'!$C:$C,"&gt;="&amp;'Squad-contributors'!$K191,'Other expenses'!$C:$C,"&lt;"&amp;'Squad-contributors'!$K192,'Other expenses'!$F:$F,'Squad-contributors'!$J191,'Other expenses'!$G:$G,'Squad-contributors'!T$90)</f>
        <v>0</v>
      </c>
      <c r="U191">
        <f>+SUMIFS('Other expenses'!$I:$I,'Other expenses'!$C:$C,"&gt;="&amp;'Squad-contributors'!$K191,'Other expenses'!$C:$C,"&lt;"&amp;'Squad-contributors'!$K192,'Other expenses'!$F:$F,'Squad-contributors'!$J191,'Other expenses'!$G:$G,'Squad-contributors'!U$90)</f>
        <v>0</v>
      </c>
      <c r="V191">
        <f>+SUMIFS('Other expenses'!$I:$I,'Other expenses'!$C:$C,"&gt;="&amp;'Squad-contributors'!$K191,'Other expenses'!$C:$C,"&lt;"&amp;'Squad-contributors'!$K192,'Other expenses'!$F:$F,'Squad-contributors'!$J191,'Other expenses'!$G:$G,'Squad-contributors'!V$90)</f>
        <v>0</v>
      </c>
      <c r="W191">
        <f>+SUMIFS('Other expenses'!$I:$I,'Other expenses'!$C:$C,"&gt;="&amp;'Squad-contributors'!$K191,'Other expenses'!$C:$C,"&lt;"&amp;'Squad-contributors'!$K192,'Other expenses'!$F:$F,'Squad-contributors'!$J191,'Other expenses'!$G:$G,'Squad-contributors'!W$90)</f>
        <v>0</v>
      </c>
      <c r="X191">
        <f>+SUMIFS('Other expenses'!$I:$I,'Other expenses'!$C:$C,"&gt;="&amp;'Squad-contributors'!$K191,'Other expenses'!$C:$C,"&lt;"&amp;'Squad-contributors'!$K192,'Other expenses'!$F:$F,'Squad-contributors'!$J191,'Other expenses'!$G:$G,'Squad-contributors'!X$90)</f>
        <v>0</v>
      </c>
      <c r="Y191" s="26">
        <f t="shared" ref="Y191:Y206" si="59">SUM(M191:X191)</f>
        <v>22060</v>
      </c>
    </row>
    <row r="192" spans="1:25" x14ac:dyDescent="0.2">
      <c r="A192" t="str">
        <f t="shared" ref="A192:A207" si="60">+B$190</f>
        <v>Aqua</v>
      </c>
      <c r="B192" s="1">
        <v>44256</v>
      </c>
      <c r="C192" s="4">
        <f>SUMIFS('Contributor Payouts'!O:O,'Contributor Payouts'!$D:$D,"&gt;="&amp;'Squad-contributors'!$B192,'Contributor Payouts'!$D:$D,"&lt;"&amp;'Squad-contributors'!$B193,'Contributor Payouts'!E:E,'Squad-contributors'!$B$190)</f>
        <v>21600</v>
      </c>
      <c r="D192" s="4">
        <f>SUMIFS('Contributor Payouts'!P:P,'Contributor Payouts'!$D:$D,"&gt;="&amp;'Squad-contributors'!$B192,'Contributor Payouts'!$D:$D,"&lt;"&amp;'Squad-contributors'!$B193,'Contributor Payouts'!F:F,'Squad-contributors'!$B$190)</f>
        <v>0</v>
      </c>
      <c r="E192" s="4">
        <f>SUMIFS('Contributor Payouts'!Q:Q,'Contributor Payouts'!$D:$D,"&gt;="&amp;'Squad-contributors'!$B192,'Contributor Payouts'!$D:$D,"&lt;"&amp;'Squad-contributors'!$B193,'Contributor Payouts'!G:G,'Squad-contributors'!$B$190)</f>
        <v>0</v>
      </c>
      <c r="F192" s="4">
        <f>SUMIFS('Contributor Payouts'!R:R,'Contributor Payouts'!$D:$D,"&gt;="&amp;'Squad-contributors'!$B192,'Contributor Payouts'!$D:$D,"&lt;"&amp;'Squad-contributors'!$B193,'Contributor Payouts'!H:H,'Squad-contributors'!$B$190)</f>
        <v>800</v>
      </c>
      <c r="G192" s="4">
        <f>SUMIFS('Contributor Payouts'!S:S,'Contributor Payouts'!$D:$D,"&gt;="&amp;'Squad-contributors'!$B192,'Contributor Payouts'!$D:$D,"&lt;"&amp;'Squad-contributors'!$B193,'Contributor Payouts'!I:I,'Squad-contributors'!$B$190)</f>
        <v>0</v>
      </c>
      <c r="H192" s="4">
        <f t="shared" ref="H192:H206" si="61">SUM(C192:G192)</f>
        <v>22400</v>
      </c>
      <c r="J192" t="str">
        <f t="shared" ref="J192:J207" si="62">+A192</f>
        <v>Aqua</v>
      </c>
      <c r="K192" s="1">
        <v>44256</v>
      </c>
      <c r="L192" s="26">
        <f t="shared" si="58"/>
        <v>22400</v>
      </c>
      <c r="M192" s="26">
        <f t="shared" ref="M192:M207" si="63">+H192</f>
        <v>22400</v>
      </c>
      <c r="N192">
        <f>+SUMIFS('Other expenses'!$I:$I,'Other expenses'!$C:$C,"&gt;="&amp;'Squad-contributors'!$K192,'Other expenses'!$C:$C,"&lt;"&amp;'Squad-contributors'!$K193,'Other expenses'!$F:$F,'Squad-contributors'!$J192,'Other expenses'!$G:$G,'Squad-contributors'!N$90)</f>
        <v>0</v>
      </c>
      <c r="O192">
        <f>+SUMIFS('Other expenses'!$I:$I,'Other expenses'!$C:$C,"&gt;="&amp;'Squad-contributors'!$K192,'Other expenses'!$C:$C,"&lt;"&amp;'Squad-contributors'!$K193,'Other expenses'!$F:$F,'Squad-contributors'!$J192,'Other expenses'!$G:$G,'Squad-contributors'!O$90)</f>
        <v>0</v>
      </c>
      <c r="P192">
        <f>+SUMIFS('Other expenses'!$I:$I,'Other expenses'!$C:$C,"&gt;="&amp;'Squad-contributors'!$K192,'Other expenses'!$C:$C,"&lt;"&amp;'Squad-contributors'!$K193,'Other expenses'!$F:$F,'Squad-contributors'!$J192,'Other expenses'!$G:$G,'Squad-contributors'!P$90)</f>
        <v>0</v>
      </c>
      <c r="Q192">
        <f>+SUMIFS('Other expenses'!$I:$I,'Other expenses'!$C:$C,"&gt;="&amp;'Squad-contributors'!$K192,'Other expenses'!$C:$C,"&lt;"&amp;'Squad-contributors'!$K193,'Other expenses'!$F:$F,'Squad-contributors'!$J192,'Other expenses'!$G:$G,'Squad-contributors'!Q$90)</f>
        <v>0</v>
      </c>
      <c r="R192">
        <f>+SUMIFS('Other expenses'!$I:$I,'Other expenses'!$C:$C,"&gt;="&amp;'Squad-contributors'!$K192,'Other expenses'!$C:$C,"&lt;"&amp;'Squad-contributors'!$K193,'Other expenses'!$F:$F,'Squad-contributors'!$J192,'Other expenses'!$G:$G,'Squad-contributors'!R$90)</f>
        <v>0</v>
      </c>
      <c r="S192">
        <f>+SUMIFS('Other expenses'!$I:$I,'Other expenses'!$C:$C,"&gt;="&amp;'Squad-contributors'!$K192,'Other expenses'!$C:$C,"&lt;"&amp;'Squad-contributors'!$K193,'Other expenses'!$F:$F,'Squad-contributors'!$J192,'Other expenses'!$G:$G,'Squad-contributors'!S$90)</f>
        <v>0</v>
      </c>
      <c r="T192">
        <f>+SUMIFS('Other expenses'!$I:$I,'Other expenses'!$C:$C,"&gt;="&amp;'Squad-contributors'!$K192,'Other expenses'!$C:$C,"&lt;"&amp;'Squad-contributors'!$K193,'Other expenses'!$F:$F,'Squad-contributors'!$J192,'Other expenses'!$G:$G,'Squad-contributors'!T$90)</f>
        <v>0</v>
      </c>
      <c r="U192">
        <f>+SUMIFS('Other expenses'!$I:$I,'Other expenses'!$C:$C,"&gt;="&amp;'Squad-contributors'!$K192,'Other expenses'!$C:$C,"&lt;"&amp;'Squad-contributors'!$K193,'Other expenses'!$F:$F,'Squad-contributors'!$J192,'Other expenses'!$G:$G,'Squad-contributors'!U$90)</f>
        <v>0</v>
      </c>
      <c r="V192">
        <f>+SUMIFS('Other expenses'!$I:$I,'Other expenses'!$C:$C,"&gt;="&amp;'Squad-contributors'!$K192,'Other expenses'!$C:$C,"&lt;"&amp;'Squad-contributors'!$K193,'Other expenses'!$F:$F,'Squad-contributors'!$J192,'Other expenses'!$G:$G,'Squad-contributors'!V$90)</f>
        <v>0</v>
      </c>
      <c r="W192">
        <f>+SUMIFS('Other expenses'!$I:$I,'Other expenses'!$C:$C,"&gt;="&amp;'Squad-contributors'!$K192,'Other expenses'!$C:$C,"&lt;"&amp;'Squad-contributors'!$K193,'Other expenses'!$F:$F,'Squad-contributors'!$J192,'Other expenses'!$G:$G,'Squad-contributors'!W$90)</f>
        <v>0</v>
      </c>
      <c r="X192">
        <f>+SUMIFS('Other expenses'!$I:$I,'Other expenses'!$C:$C,"&gt;="&amp;'Squad-contributors'!$K192,'Other expenses'!$C:$C,"&lt;"&amp;'Squad-contributors'!$K193,'Other expenses'!$F:$F,'Squad-contributors'!$J192,'Other expenses'!$G:$G,'Squad-contributors'!X$90)</f>
        <v>0</v>
      </c>
      <c r="Y192" s="26">
        <f t="shared" si="59"/>
        <v>22400</v>
      </c>
    </row>
    <row r="193" spans="1:25" x14ac:dyDescent="0.2">
      <c r="A193" t="str">
        <f t="shared" si="60"/>
        <v>Aqua</v>
      </c>
      <c r="B193" s="1">
        <v>44287</v>
      </c>
      <c r="C193" s="4">
        <f>SUMIFS('Contributor Payouts'!O:O,'Contributor Payouts'!$D:$D,"&gt;="&amp;'Squad-contributors'!$B193,'Contributor Payouts'!$D:$D,"&lt;"&amp;'Squad-contributors'!$B194,'Contributor Payouts'!E:E,'Squad-contributors'!$B$190)</f>
        <v>20200</v>
      </c>
      <c r="D193" s="4">
        <f>SUMIFS('Contributor Payouts'!P:P,'Contributor Payouts'!$D:$D,"&gt;="&amp;'Squad-contributors'!$B193,'Contributor Payouts'!$D:$D,"&lt;"&amp;'Squad-contributors'!$B194,'Contributor Payouts'!F:F,'Squad-contributors'!$B$190)</f>
        <v>0</v>
      </c>
      <c r="E193" s="4">
        <f>SUMIFS('Contributor Payouts'!Q:Q,'Contributor Payouts'!$D:$D,"&gt;="&amp;'Squad-contributors'!$B193,'Contributor Payouts'!$D:$D,"&lt;"&amp;'Squad-contributors'!$B194,'Contributor Payouts'!G:G,'Squad-contributors'!$B$190)</f>
        <v>0</v>
      </c>
      <c r="F193" s="4">
        <f>SUMIFS('Contributor Payouts'!R:R,'Contributor Payouts'!$D:$D,"&gt;="&amp;'Squad-contributors'!$B193,'Contributor Payouts'!$D:$D,"&lt;"&amp;'Squad-contributors'!$B194,'Contributor Payouts'!H:H,'Squad-contributors'!$B$190)</f>
        <v>800</v>
      </c>
      <c r="G193" s="4">
        <f>SUMIFS('Contributor Payouts'!S:S,'Contributor Payouts'!$D:$D,"&gt;="&amp;'Squad-contributors'!$B193,'Contributor Payouts'!$D:$D,"&lt;"&amp;'Squad-contributors'!$B194,'Contributor Payouts'!I:I,'Squad-contributors'!$B$190)</f>
        <v>0</v>
      </c>
      <c r="H193" s="4">
        <f t="shared" si="61"/>
        <v>21000</v>
      </c>
      <c r="J193" t="str">
        <f t="shared" si="62"/>
        <v>Aqua</v>
      </c>
      <c r="K193" s="1">
        <v>44287</v>
      </c>
      <c r="L193" s="26">
        <f t="shared" si="58"/>
        <v>26460</v>
      </c>
      <c r="M193" s="26">
        <f t="shared" si="63"/>
        <v>21000</v>
      </c>
      <c r="N193">
        <f>+SUMIFS('Other expenses'!$I:$I,'Other expenses'!$C:$C,"&gt;="&amp;'Squad-contributors'!$K193,'Other expenses'!$C:$C,"&lt;"&amp;'Squad-contributors'!$K194,'Other expenses'!$F:$F,'Squad-contributors'!$J193,'Other expenses'!$G:$G,'Squad-contributors'!N$90)</f>
        <v>0</v>
      </c>
      <c r="O193">
        <f>+SUMIFS('Other expenses'!$I:$I,'Other expenses'!$C:$C,"&gt;="&amp;'Squad-contributors'!$K193,'Other expenses'!$C:$C,"&lt;"&amp;'Squad-contributors'!$K194,'Other expenses'!$F:$F,'Squad-contributors'!$J193,'Other expenses'!$G:$G,'Squad-contributors'!O$90)</f>
        <v>0</v>
      </c>
      <c r="P193">
        <f>+SUMIFS('Other expenses'!$I:$I,'Other expenses'!$C:$C,"&gt;="&amp;'Squad-contributors'!$K193,'Other expenses'!$C:$C,"&lt;"&amp;'Squad-contributors'!$K194,'Other expenses'!$F:$F,'Squad-contributors'!$J193,'Other expenses'!$G:$G,'Squad-contributors'!P$90)</f>
        <v>5460</v>
      </c>
      <c r="Q193">
        <f>+SUMIFS('Other expenses'!$I:$I,'Other expenses'!$C:$C,"&gt;="&amp;'Squad-contributors'!$K193,'Other expenses'!$C:$C,"&lt;"&amp;'Squad-contributors'!$K194,'Other expenses'!$F:$F,'Squad-contributors'!$J193,'Other expenses'!$G:$G,'Squad-contributors'!Q$90)</f>
        <v>0</v>
      </c>
      <c r="R193">
        <f>+SUMIFS('Other expenses'!$I:$I,'Other expenses'!$C:$C,"&gt;="&amp;'Squad-contributors'!$K193,'Other expenses'!$C:$C,"&lt;"&amp;'Squad-contributors'!$K194,'Other expenses'!$F:$F,'Squad-contributors'!$J193,'Other expenses'!$G:$G,'Squad-contributors'!R$90)</f>
        <v>0</v>
      </c>
      <c r="S193">
        <f>+SUMIFS('Other expenses'!$I:$I,'Other expenses'!$C:$C,"&gt;="&amp;'Squad-contributors'!$K193,'Other expenses'!$C:$C,"&lt;"&amp;'Squad-contributors'!$K194,'Other expenses'!$F:$F,'Squad-contributors'!$J193,'Other expenses'!$G:$G,'Squad-contributors'!S$90)</f>
        <v>0</v>
      </c>
      <c r="T193">
        <f>+SUMIFS('Other expenses'!$I:$I,'Other expenses'!$C:$C,"&gt;="&amp;'Squad-contributors'!$K193,'Other expenses'!$C:$C,"&lt;"&amp;'Squad-contributors'!$K194,'Other expenses'!$F:$F,'Squad-contributors'!$J193,'Other expenses'!$G:$G,'Squad-contributors'!T$90)</f>
        <v>0</v>
      </c>
      <c r="U193">
        <f>+SUMIFS('Other expenses'!$I:$I,'Other expenses'!$C:$C,"&gt;="&amp;'Squad-contributors'!$K193,'Other expenses'!$C:$C,"&lt;"&amp;'Squad-contributors'!$K194,'Other expenses'!$F:$F,'Squad-contributors'!$J193,'Other expenses'!$G:$G,'Squad-contributors'!U$90)</f>
        <v>0</v>
      </c>
      <c r="V193">
        <f>+SUMIFS('Other expenses'!$I:$I,'Other expenses'!$C:$C,"&gt;="&amp;'Squad-contributors'!$K193,'Other expenses'!$C:$C,"&lt;"&amp;'Squad-contributors'!$K194,'Other expenses'!$F:$F,'Squad-contributors'!$J193,'Other expenses'!$G:$G,'Squad-contributors'!V$90)</f>
        <v>0</v>
      </c>
      <c r="W193">
        <f>+SUMIFS('Other expenses'!$I:$I,'Other expenses'!$C:$C,"&gt;="&amp;'Squad-contributors'!$K193,'Other expenses'!$C:$C,"&lt;"&amp;'Squad-contributors'!$K194,'Other expenses'!$F:$F,'Squad-contributors'!$J193,'Other expenses'!$G:$G,'Squad-contributors'!W$90)</f>
        <v>0</v>
      </c>
      <c r="X193">
        <f>+SUMIFS('Other expenses'!$I:$I,'Other expenses'!$C:$C,"&gt;="&amp;'Squad-contributors'!$K193,'Other expenses'!$C:$C,"&lt;"&amp;'Squad-contributors'!$K194,'Other expenses'!$F:$F,'Squad-contributors'!$J193,'Other expenses'!$G:$G,'Squad-contributors'!X$90)</f>
        <v>0</v>
      </c>
      <c r="Y193" s="26">
        <f t="shared" si="59"/>
        <v>26460</v>
      </c>
    </row>
    <row r="194" spans="1:25" x14ac:dyDescent="0.2">
      <c r="A194" t="str">
        <f t="shared" si="60"/>
        <v>Aqua</v>
      </c>
      <c r="B194" s="1">
        <v>44317</v>
      </c>
      <c r="C194" s="4">
        <f>SUMIFS('Contributor Payouts'!O:O,'Contributor Payouts'!$D:$D,"&gt;="&amp;'Squad-contributors'!$B194,'Contributor Payouts'!$D:$D,"&lt;"&amp;'Squad-contributors'!$B195,'Contributor Payouts'!E:E,'Squad-contributors'!$B$190)</f>
        <v>17000</v>
      </c>
      <c r="D194" s="4">
        <f>SUMIFS('Contributor Payouts'!P:P,'Contributor Payouts'!$D:$D,"&gt;="&amp;'Squad-contributors'!$B194,'Contributor Payouts'!$D:$D,"&lt;"&amp;'Squad-contributors'!$B195,'Contributor Payouts'!F:F,'Squad-contributors'!$B$190)</f>
        <v>0</v>
      </c>
      <c r="E194" s="4">
        <f>SUMIFS('Contributor Payouts'!Q:Q,'Contributor Payouts'!$D:$D,"&gt;="&amp;'Squad-contributors'!$B194,'Contributor Payouts'!$D:$D,"&lt;"&amp;'Squad-contributors'!$B195,'Contributor Payouts'!G:G,'Squad-contributors'!$B$190)</f>
        <v>0</v>
      </c>
      <c r="F194" s="4">
        <f>SUMIFS('Contributor Payouts'!R:R,'Contributor Payouts'!$D:$D,"&gt;="&amp;'Squad-contributors'!$B194,'Contributor Payouts'!$D:$D,"&lt;"&amp;'Squad-contributors'!$B195,'Contributor Payouts'!H:H,'Squad-contributors'!$B$190)</f>
        <v>800</v>
      </c>
      <c r="G194" s="4">
        <f>SUMIFS('Contributor Payouts'!S:S,'Contributor Payouts'!$D:$D,"&gt;="&amp;'Squad-contributors'!$B194,'Contributor Payouts'!$D:$D,"&lt;"&amp;'Squad-contributors'!$B195,'Contributor Payouts'!I:I,'Squad-contributors'!$B$190)</f>
        <v>0</v>
      </c>
      <c r="H194" s="4">
        <f t="shared" si="61"/>
        <v>17800</v>
      </c>
      <c r="J194" t="str">
        <f t="shared" si="62"/>
        <v>Aqua</v>
      </c>
      <c r="K194" s="1">
        <v>44317</v>
      </c>
      <c r="L194" s="26">
        <f t="shared" si="58"/>
        <v>17800</v>
      </c>
      <c r="M194" s="26">
        <f t="shared" si="63"/>
        <v>17800</v>
      </c>
      <c r="N194">
        <f>+SUMIFS('Other expenses'!$I:$I,'Other expenses'!$C:$C,"&gt;="&amp;'Squad-contributors'!$K194,'Other expenses'!$C:$C,"&lt;"&amp;'Squad-contributors'!$K195,'Other expenses'!$F:$F,'Squad-contributors'!$J194,'Other expenses'!$G:$G,'Squad-contributors'!N$90)</f>
        <v>0</v>
      </c>
      <c r="O194">
        <f>+SUMIFS('Other expenses'!$I:$I,'Other expenses'!$C:$C,"&gt;="&amp;'Squad-contributors'!$K194,'Other expenses'!$C:$C,"&lt;"&amp;'Squad-contributors'!$K195,'Other expenses'!$F:$F,'Squad-contributors'!$J194,'Other expenses'!$G:$G,'Squad-contributors'!O$90)</f>
        <v>0</v>
      </c>
      <c r="P194">
        <f>+SUMIFS('Other expenses'!$I:$I,'Other expenses'!$C:$C,"&gt;="&amp;'Squad-contributors'!$K194,'Other expenses'!$C:$C,"&lt;"&amp;'Squad-contributors'!$K195,'Other expenses'!$F:$F,'Squad-contributors'!$J194,'Other expenses'!$G:$G,'Squad-contributors'!P$90)</f>
        <v>0</v>
      </c>
      <c r="Q194">
        <f>+SUMIFS('Other expenses'!$I:$I,'Other expenses'!$C:$C,"&gt;="&amp;'Squad-contributors'!$K194,'Other expenses'!$C:$C,"&lt;"&amp;'Squad-contributors'!$K195,'Other expenses'!$F:$F,'Squad-contributors'!$J194,'Other expenses'!$G:$G,'Squad-contributors'!Q$90)</f>
        <v>0</v>
      </c>
      <c r="R194">
        <f>+SUMIFS('Other expenses'!$I:$I,'Other expenses'!$C:$C,"&gt;="&amp;'Squad-contributors'!$K194,'Other expenses'!$C:$C,"&lt;"&amp;'Squad-contributors'!$K195,'Other expenses'!$F:$F,'Squad-contributors'!$J194,'Other expenses'!$G:$G,'Squad-contributors'!R$90)</f>
        <v>0</v>
      </c>
      <c r="S194">
        <f>+SUMIFS('Other expenses'!$I:$I,'Other expenses'!$C:$C,"&gt;="&amp;'Squad-contributors'!$K194,'Other expenses'!$C:$C,"&lt;"&amp;'Squad-contributors'!$K195,'Other expenses'!$F:$F,'Squad-contributors'!$J194,'Other expenses'!$G:$G,'Squad-contributors'!S$90)</f>
        <v>0</v>
      </c>
      <c r="T194">
        <f>+SUMIFS('Other expenses'!$I:$I,'Other expenses'!$C:$C,"&gt;="&amp;'Squad-contributors'!$K194,'Other expenses'!$C:$C,"&lt;"&amp;'Squad-contributors'!$K195,'Other expenses'!$F:$F,'Squad-contributors'!$J194,'Other expenses'!$G:$G,'Squad-contributors'!T$90)</f>
        <v>0</v>
      </c>
      <c r="U194">
        <f>+SUMIFS('Other expenses'!$I:$I,'Other expenses'!$C:$C,"&gt;="&amp;'Squad-contributors'!$K194,'Other expenses'!$C:$C,"&lt;"&amp;'Squad-contributors'!$K195,'Other expenses'!$F:$F,'Squad-contributors'!$J194,'Other expenses'!$G:$G,'Squad-contributors'!U$90)</f>
        <v>0</v>
      </c>
      <c r="V194">
        <f>+SUMIFS('Other expenses'!$I:$I,'Other expenses'!$C:$C,"&gt;="&amp;'Squad-contributors'!$K194,'Other expenses'!$C:$C,"&lt;"&amp;'Squad-contributors'!$K195,'Other expenses'!$F:$F,'Squad-contributors'!$J194,'Other expenses'!$G:$G,'Squad-contributors'!V$90)</f>
        <v>0</v>
      </c>
      <c r="W194">
        <f>+SUMIFS('Other expenses'!$I:$I,'Other expenses'!$C:$C,"&gt;="&amp;'Squad-contributors'!$K194,'Other expenses'!$C:$C,"&lt;"&amp;'Squad-contributors'!$K195,'Other expenses'!$F:$F,'Squad-contributors'!$J194,'Other expenses'!$G:$G,'Squad-contributors'!W$90)</f>
        <v>0</v>
      </c>
      <c r="X194">
        <f>+SUMIFS('Other expenses'!$I:$I,'Other expenses'!$C:$C,"&gt;="&amp;'Squad-contributors'!$K194,'Other expenses'!$C:$C,"&lt;"&amp;'Squad-contributors'!$K195,'Other expenses'!$F:$F,'Squad-contributors'!$J194,'Other expenses'!$G:$G,'Squad-contributors'!X$90)</f>
        <v>0</v>
      </c>
      <c r="Y194" s="26">
        <f t="shared" si="59"/>
        <v>17800</v>
      </c>
    </row>
    <row r="195" spans="1:25" x14ac:dyDescent="0.2">
      <c r="A195" t="str">
        <f t="shared" si="60"/>
        <v>Aqua</v>
      </c>
      <c r="B195" s="1">
        <v>44348</v>
      </c>
      <c r="C195" s="4">
        <f>SUMIFS('Contributor Payouts'!O:O,'Contributor Payouts'!$D:$D,"&gt;="&amp;'Squad-contributors'!$B195,'Contributor Payouts'!$D:$D,"&lt;"&amp;'Squad-contributors'!$B196,'Contributor Payouts'!E:E,'Squad-contributors'!$B$190)</f>
        <v>8250</v>
      </c>
      <c r="D195" s="4">
        <f>SUMIFS('Contributor Payouts'!P:P,'Contributor Payouts'!$D:$D,"&gt;="&amp;'Squad-contributors'!$B195,'Contributor Payouts'!$D:$D,"&lt;"&amp;'Squad-contributors'!$B196,'Contributor Payouts'!F:F,'Squad-contributors'!$B$190)</f>
        <v>0</v>
      </c>
      <c r="E195" s="4">
        <f>SUMIFS('Contributor Payouts'!Q:Q,'Contributor Payouts'!$D:$D,"&gt;="&amp;'Squad-contributors'!$B195,'Contributor Payouts'!$D:$D,"&lt;"&amp;'Squad-contributors'!$B196,'Contributor Payouts'!G:G,'Squad-contributors'!$B$190)</f>
        <v>0</v>
      </c>
      <c r="F195" s="4">
        <f>SUMIFS('Contributor Payouts'!R:R,'Contributor Payouts'!$D:$D,"&gt;="&amp;'Squad-contributors'!$B195,'Contributor Payouts'!$D:$D,"&lt;"&amp;'Squad-contributors'!$B196,'Contributor Payouts'!H:H,'Squad-contributors'!$B$190)</f>
        <v>800</v>
      </c>
      <c r="G195" s="4">
        <f>SUMIFS('Contributor Payouts'!S:S,'Contributor Payouts'!$D:$D,"&gt;="&amp;'Squad-contributors'!$B195,'Contributor Payouts'!$D:$D,"&lt;"&amp;'Squad-contributors'!$B196,'Contributor Payouts'!I:I,'Squad-contributors'!$B$190)</f>
        <v>0</v>
      </c>
      <c r="H195" s="4">
        <f t="shared" si="61"/>
        <v>9050</v>
      </c>
      <c r="J195" t="str">
        <f t="shared" si="62"/>
        <v>Aqua</v>
      </c>
      <c r="K195" s="1">
        <v>44348</v>
      </c>
      <c r="L195" s="26">
        <f t="shared" si="58"/>
        <v>10855</v>
      </c>
      <c r="M195" s="26">
        <f t="shared" si="63"/>
        <v>9050</v>
      </c>
      <c r="N195">
        <f>+SUMIFS('Other expenses'!$I:$I,'Other expenses'!$C:$C,"&gt;="&amp;'Squad-contributors'!$K195,'Other expenses'!$C:$C,"&lt;"&amp;'Squad-contributors'!$K196,'Other expenses'!$F:$F,'Squad-contributors'!$J195,'Other expenses'!$G:$G,'Squad-contributors'!N$90)</f>
        <v>1805</v>
      </c>
      <c r="O195">
        <f>+SUMIFS('Other expenses'!$I:$I,'Other expenses'!$C:$C,"&gt;="&amp;'Squad-contributors'!$K195,'Other expenses'!$C:$C,"&lt;"&amp;'Squad-contributors'!$K196,'Other expenses'!$F:$F,'Squad-contributors'!$J195,'Other expenses'!$G:$G,'Squad-contributors'!O$90)</f>
        <v>0</v>
      </c>
      <c r="P195">
        <f>+SUMIFS('Other expenses'!$I:$I,'Other expenses'!$C:$C,"&gt;="&amp;'Squad-contributors'!$K195,'Other expenses'!$C:$C,"&lt;"&amp;'Squad-contributors'!$K196,'Other expenses'!$F:$F,'Squad-contributors'!$J195,'Other expenses'!$G:$G,'Squad-contributors'!P$90)</f>
        <v>0</v>
      </c>
      <c r="Q195">
        <f>+SUMIFS('Other expenses'!$I:$I,'Other expenses'!$C:$C,"&gt;="&amp;'Squad-contributors'!$K195,'Other expenses'!$C:$C,"&lt;"&amp;'Squad-contributors'!$K196,'Other expenses'!$F:$F,'Squad-contributors'!$J195,'Other expenses'!$G:$G,'Squad-contributors'!Q$90)</f>
        <v>0</v>
      </c>
      <c r="R195">
        <f>+SUMIFS('Other expenses'!$I:$I,'Other expenses'!$C:$C,"&gt;="&amp;'Squad-contributors'!$K195,'Other expenses'!$C:$C,"&lt;"&amp;'Squad-contributors'!$K196,'Other expenses'!$F:$F,'Squad-contributors'!$J195,'Other expenses'!$G:$G,'Squad-contributors'!R$90)</f>
        <v>0</v>
      </c>
      <c r="S195">
        <f>+SUMIFS('Other expenses'!$I:$I,'Other expenses'!$C:$C,"&gt;="&amp;'Squad-contributors'!$K195,'Other expenses'!$C:$C,"&lt;"&amp;'Squad-contributors'!$K196,'Other expenses'!$F:$F,'Squad-contributors'!$J195,'Other expenses'!$G:$G,'Squad-contributors'!S$90)</f>
        <v>0</v>
      </c>
      <c r="T195">
        <f>+SUMIFS('Other expenses'!$I:$I,'Other expenses'!$C:$C,"&gt;="&amp;'Squad-contributors'!$K195,'Other expenses'!$C:$C,"&lt;"&amp;'Squad-contributors'!$K196,'Other expenses'!$F:$F,'Squad-contributors'!$J195,'Other expenses'!$G:$G,'Squad-contributors'!T$90)</f>
        <v>0</v>
      </c>
      <c r="U195">
        <f>+SUMIFS('Other expenses'!$I:$I,'Other expenses'!$C:$C,"&gt;="&amp;'Squad-contributors'!$K195,'Other expenses'!$C:$C,"&lt;"&amp;'Squad-contributors'!$K196,'Other expenses'!$F:$F,'Squad-contributors'!$J195,'Other expenses'!$G:$G,'Squad-contributors'!U$90)</f>
        <v>0</v>
      </c>
      <c r="V195">
        <f>+SUMIFS('Other expenses'!$I:$I,'Other expenses'!$C:$C,"&gt;="&amp;'Squad-contributors'!$K195,'Other expenses'!$C:$C,"&lt;"&amp;'Squad-contributors'!$K196,'Other expenses'!$F:$F,'Squad-contributors'!$J195,'Other expenses'!$G:$G,'Squad-contributors'!V$90)</f>
        <v>0</v>
      </c>
      <c r="W195">
        <f>+SUMIFS('Other expenses'!$I:$I,'Other expenses'!$C:$C,"&gt;="&amp;'Squad-contributors'!$K195,'Other expenses'!$C:$C,"&lt;"&amp;'Squad-contributors'!$K196,'Other expenses'!$F:$F,'Squad-contributors'!$J195,'Other expenses'!$G:$G,'Squad-contributors'!W$90)</f>
        <v>0</v>
      </c>
      <c r="X195">
        <f>+SUMIFS('Other expenses'!$I:$I,'Other expenses'!$C:$C,"&gt;="&amp;'Squad-contributors'!$K195,'Other expenses'!$C:$C,"&lt;"&amp;'Squad-contributors'!$K196,'Other expenses'!$F:$F,'Squad-contributors'!$J195,'Other expenses'!$G:$G,'Squad-contributors'!X$90)</f>
        <v>0</v>
      </c>
      <c r="Y195" s="26">
        <f t="shared" si="59"/>
        <v>10855</v>
      </c>
    </row>
    <row r="196" spans="1:25" x14ac:dyDescent="0.2">
      <c r="A196" t="str">
        <f t="shared" si="60"/>
        <v>Aqua</v>
      </c>
      <c r="B196" s="1">
        <v>44378</v>
      </c>
      <c r="C196" s="4">
        <f>SUMIFS('Contributor Payouts'!O:O,'Contributor Payouts'!$D:$D,"&gt;="&amp;'Squad-contributors'!$B196,'Contributor Payouts'!$D:$D,"&lt;"&amp;'Squad-contributors'!$B197,'Contributor Payouts'!E:E,'Squad-contributors'!$B$190)</f>
        <v>13525</v>
      </c>
      <c r="D196" s="4">
        <f>SUMIFS('Contributor Payouts'!P:P,'Contributor Payouts'!$D:$D,"&gt;="&amp;'Squad-contributors'!$B196,'Contributor Payouts'!$D:$D,"&lt;"&amp;'Squad-contributors'!$B197,'Contributor Payouts'!F:F,'Squad-contributors'!$B$190)</f>
        <v>0</v>
      </c>
      <c r="E196" s="4">
        <f>SUMIFS('Contributor Payouts'!Q:Q,'Contributor Payouts'!$D:$D,"&gt;="&amp;'Squad-contributors'!$B196,'Contributor Payouts'!$D:$D,"&lt;"&amp;'Squad-contributors'!$B197,'Contributor Payouts'!G:G,'Squad-contributors'!$B$190)</f>
        <v>0</v>
      </c>
      <c r="F196" s="4">
        <f>SUMIFS('Contributor Payouts'!R:R,'Contributor Payouts'!$D:$D,"&gt;="&amp;'Squad-contributors'!$B196,'Contributor Payouts'!$D:$D,"&lt;"&amp;'Squad-contributors'!$B197,'Contributor Payouts'!H:H,'Squad-contributors'!$B$190)</f>
        <v>0</v>
      </c>
      <c r="G196" s="4">
        <f>SUMIFS('Contributor Payouts'!S:S,'Contributor Payouts'!$D:$D,"&gt;="&amp;'Squad-contributors'!$B196,'Contributor Payouts'!$D:$D,"&lt;"&amp;'Squad-contributors'!$B197,'Contributor Payouts'!I:I,'Squad-contributors'!$B$190)</f>
        <v>0</v>
      </c>
      <c r="H196" s="4">
        <f t="shared" si="61"/>
        <v>13525</v>
      </c>
      <c r="J196" t="str">
        <f t="shared" si="62"/>
        <v>Aqua</v>
      </c>
      <c r="K196" s="1">
        <v>44378</v>
      </c>
      <c r="L196" s="26">
        <f t="shared" si="58"/>
        <v>13525</v>
      </c>
      <c r="M196" s="26">
        <f t="shared" si="63"/>
        <v>13525</v>
      </c>
      <c r="N196">
        <f>+SUMIFS('Other expenses'!$I:$I,'Other expenses'!$C:$C,"&gt;="&amp;'Squad-contributors'!$K196,'Other expenses'!$C:$C,"&lt;"&amp;'Squad-contributors'!$K197,'Other expenses'!$F:$F,'Squad-contributors'!$J196,'Other expenses'!$G:$G,'Squad-contributors'!N$90)</f>
        <v>0</v>
      </c>
      <c r="O196">
        <f>+SUMIFS('Other expenses'!$I:$I,'Other expenses'!$C:$C,"&gt;="&amp;'Squad-contributors'!$K196,'Other expenses'!$C:$C,"&lt;"&amp;'Squad-contributors'!$K197,'Other expenses'!$F:$F,'Squad-contributors'!$J196,'Other expenses'!$G:$G,'Squad-contributors'!O$90)</f>
        <v>0</v>
      </c>
      <c r="P196">
        <f>+SUMIFS('Other expenses'!$I:$I,'Other expenses'!$C:$C,"&gt;="&amp;'Squad-contributors'!$K196,'Other expenses'!$C:$C,"&lt;"&amp;'Squad-contributors'!$K197,'Other expenses'!$F:$F,'Squad-contributors'!$J196,'Other expenses'!$G:$G,'Squad-contributors'!P$90)</f>
        <v>0</v>
      </c>
      <c r="Q196">
        <f>+SUMIFS('Other expenses'!$I:$I,'Other expenses'!$C:$C,"&gt;="&amp;'Squad-contributors'!$K196,'Other expenses'!$C:$C,"&lt;"&amp;'Squad-contributors'!$K197,'Other expenses'!$F:$F,'Squad-contributors'!$J196,'Other expenses'!$G:$G,'Squad-contributors'!Q$90)</f>
        <v>0</v>
      </c>
      <c r="R196">
        <f>+SUMIFS('Other expenses'!$I:$I,'Other expenses'!$C:$C,"&gt;="&amp;'Squad-contributors'!$K196,'Other expenses'!$C:$C,"&lt;"&amp;'Squad-contributors'!$K197,'Other expenses'!$F:$F,'Squad-contributors'!$J196,'Other expenses'!$G:$G,'Squad-contributors'!R$90)</f>
        <v>0</v>
      </c>
      <c r="S196">
        <f>+SUMIFS('Other expenses'!$I:$I,'Other expenses'!$C:$C,"&gt;="&amp;'Squad-contributors'!$K196,'Other expenses'!$C:$C,"&lt;"&amp;'Squad-contributors'!$K197,'Other expenses'!$F:$F,'Squad-contributors'!$J196,'Other expenses'!$G:$G,'Squad-contributors'!S$90)</f>
        <v>0</v>
      </c>
      <c r="T196">
        <f>+SUMIFS('Other expenses'!$I:$I,'Other expenses'!$C:$C,"&gt;="&amp;'Squad-contributors'!$K196,'Other expenses'!$C:$C,"&lt;"&amp;'Squad-contributors'!$K197,'Other expenses'!$F:$F,'Squad-contributors'!$J196,'Other expenses'!$G:$G,'Squad-contributors'!T$90)</f>
        <v>0</v>
      </c>
      <c r="U196">
        <f>+SUMIFS('Other expenses'!$I:$I,'Other expenses'!$C:$C,"&gt;="&amp;'Squad-contributors'!$K196,'Other expenses'!$C:$C,"&lt;"&amp;'Squad-contributors'!$K197,'Other expenses'!$F:$F,'Squad-contributors'!$J196,'Other expenses'!$G:$G,'Squad-contributors'!U$90)</f>
        <v>0</v>
      </c>
      <c r="V196">
        <f>+SUMIFS('Other expenses'!$I:$I,'Other expenses'!$C:$C,"&gt;="&amp;'Squad-contributors'!$K196,'Other expenses'!$C:$C,"&lt;"&amp;'Squad-contributors'!$K197,'Other expenses'!$F:$F,'Squad-contributors'!$J196,'Other expenses'!$G:$G,'Squad-contributors'!V$90)</f>
        <v>0</v>
      </c>
      <c r="W196">
        <f>+SUMIFS('Other expenses'!$I:$I,'Other expenses'!$C:$C,"&gt;="&amp;'Squad-contributors'!$K196,'Other expenses'!$C:$C,"&lt;"&amp;'Squad-contributors'!$K197,'Other expenses'!$F:$F,'Squad-contributors'!$J196,'Other expenses'!$G:$G,'Squad-contributors'!W$90)</f>
        <v>0</v>
      </c>
      <c r="X196">
        <f>+SUMIFS('Other expenses'!$I:$I,'Other expenses'!$C:$C,"&gt;="&amp;'Squad-contributors'!$K196,'Other expenses'!$C:$C,"&lt;"&amp;'Squad-contributors'!$K197,'Other expenses'!$F:$F,'Squad-contributors'!$J196,'Other expenses'!$G:$G,'Squad-contributors'!X$90)</f>
        <v>0</v>
      </c>
      <c r="Y196" s="26">
        <f t="shared" si="59"/>
        <v>13525</v>
      </c>
    </row>
    <row r="197" spans="1:25" x14ac:dyDescent="0.2">
      <c r="A197" t="str">
        <f t="shared" si="60"/>
        <v>Aqua</v>
      </c>
      <c r="B197" s="1">
        <v>44409</v>
      </c>
      <c r="C197" s="4">
        <f>SUMIFS('Contributor Payouts'!O:O,'Contributor Payouts'!$D:$D,"&gt;="&amp;'Squad-contributors'!$B197,'Contributor Payouts'!$D:$D,"&lt;"&amp;'Squad-contributors'!$B198,'Contributor Payouts'!E:E,'Squad-contributors'!$B$190)</f>
        <v>13205</v>
      </c>
      <c r="D197" s="4">
        <f>SUMIFS('Contributor Payouts'!P:P,'Contributor Payouts'!$D:$D,"&gt;="&amp;'Squad-contributors'!$B197,'Contributor Payouts'!$D:$D,"&lt;"&amp;'Squad-contributors'!$B198,'Contributor Payouts'!F:F,'Squad-contributors'!$B$190)</f>
        <v>0</v>
      </c>
      <c r="E197" s="4">
        <f>SUMIFS('Contributor Payouts'!Q:Q,'Contributor Payouts'!$D:$D,"&gt;="&amp;'Squad-contributors'!$B197,'Contributor Payouts'!$D:$D,"&lt;"&amp;'Squad-contributors'!$B198,'Contributor Payouts'!G:G,'Squad-contributors'!$B$190)</f>
        <v>0</v>
      </c>
      <c r="F197" s="4">
        <f>SUMIFS('Contributor Payouts'!R:R,'Contributor Payouts'!$D:$D,"&gt;="&amp;'Squad-contributors'!$B197,'Contributor Payouts'!$D:$D,"&lt;"&amp;'Squad-contributors'!$B198,'Contributor Payouts'!H:H,'Squad-contributors'!$B$190)</f>
        <v>0</v>
      </c>
      <c r="G197" s="4">
        <f>SUMIFS('Contributor Payouts'!S:S,'Contributor Payouts'!$D:$D,"&gt;="&amp;'Squad-contributors'!$B197,'Contributor Payouts'!$D:$D,"&lt;"&amp;'Squad-contributors'!$B198,'Contributor Payouts'!I:I,'Squad-contributors'!$B$190)</f>
        <v>0</v>
      </c>
      <c r="H197" s="4">
        <f t="shared" si="61"/>
        <v>13205</v>
      </c>
      <c r="J197" t="str">
        <f t="shared" si="62"/>
        <v>Aqua</v>
      </c>
      <c r="K197" s="1">
        <v>44409</v>
      </c>
      <c r="L197" s="26">
        <f t="shared" si="58"/>
        <v>36055</v>
      </c>
      <c r="M197" s="26">
        <f t="shared" si="63"/>
        <v>13205</v>
      </c>
      <c r="N197">
        <f>+SUMIFS('Other expenses'!$I:$I,'Other expenses'!$C:$C,"&gt;="&amp;'Squad-contributors'!$K197,'Other expenses'!$C:$C,"&lt;"&amp;'Squad-contributors'!$K198,'Other expenses'!$F:$F,'Squad-contributors'!$J197,'Other expenses'!$G:$G,'Squad-contributors'!N$90)</f>
        <v>0</v>
      </c>
      <c r="O197">
        <f>+SUMIFS('Other expenses'!$I:$I,'Other expenses'!$C:$C,"&gt;="&amp;'Squad-contributors'!$K197,'Other expenses'!$C:$C,"&lt;"&amp;'Squad-contributors'!$K198,'Other expenses'!$F:$F,'Squad-contributors'!$J197,'Other expenses'!$G:$G,'Squad-contributors'!O$90)</f>
        <v>0</v>
      </c>
      <c r="P197">
        <f>+SUMIFS('Other expenses'!$I:$I,'Other expenses'!$C:$C,"&gt;="&amp;'Squad-contributors'!$K197,'Other expenses'!$C:$C,"&lt;"&amp;'Squad-contributors'!$K198,'Other expenses'!$F:$F,'Squad-contributors'!$J197,'Other expenses'!$G:$G,'Squad-contributors'!P$90)</f>
        <v>21600</v>
      </c>
      <c r="Q197">
        <f>+SUMIFS('Other expenses'!$I:$I,'Other expenses'!$C:$C,"&gt;="&amp;'Squad-contributors'!$K197,'Other expenses'!$C:$C,"&lt;"&amp;'Squad-contributors'!$K198,'Other expenses'!$F:$F,'Squad-contributors'!$J197,'Other expenses'!$G:$G,'Squad-contributors'!Q$90)</f>
        <v>0</v>
      </c>
      <c r="R197">
        <f>+SUMIFS('Other expenses'!$I:$I,'Other expenses'!$C:$C,"&gt;="&amp;'Squad-contributors'!$K197,'Other expenses'!$C:$C,"&lt;"&amp;'Squad-contributors'!$K198,'Other expenses'!$F:$F,'Squad-contributors'!$J197,'Other expenses'!$G:$G,'Squad-contributors'!R$90)</f>
        <v>1250</v>
      </c>
      <c r="S197">
        <f>+SUMIFS('Other expenses'!$I:$I,'Other expenses'!$C:$C,"&gt;="&amp;'Squad-contributors'!$K197,'Other expenses'!$C:$C,"&lt;"&amp;'Squad-contributors'!$K198,'Other expenses'!$F:$F,'Squad-contributors'!$J197,'Other expenses'!$G:$G,'Squad-contributors'!S$90)</f>
        <v>0</v>
      </c>
      <c r="T197">
        <f>+SUMIFS('Other expenses'!$I:$I,'Other expenses'!$C:$C,"&gt;="&amp;'Squad-contributors'!$K197,'Other expenses'!$C:$C,"&lt;"&amp;'Squad-contributors'!$K198,'Other expenses'!$F:$F,'Squad-contributors'!$J197,'Other expenses'!$G:$G,'Squad-contributors'!T$90)</f>
        <v>0</v>
      </c>
      <c r="U197">
        <f>+SUMIFS('Other expenses'!$I:$I,'Other expenses'!$C:$C,"&gt;="&amp;'Squad-contributors'!$K197,'Other expenses'!$C:$C,"&lt;"&amp;'Squad-contributors'!$K198,'Other expenses'!$F:$F,'Squad-contributors'!$J197,'Other expenses'!$G:$G,'Squad-contributors'!U$90)</f>
        <v>0</v>
      </c>
      <c r="V197">
        <f>+SUMIFS('Other expenses'!$I:$I,'Other expenses'!$C:$C,"&gt;="&amp;'Squad-contributors'!$K197,'Other expenses'!$C:$C,"&lt;"&amp;'Squad-contributors'!$K198,'Other expenses'!$F:$F,'Squad-contributors'!$J197,'Other expenses'!$G:$G,'Squad-contributors'!V$90)</f>
        <v>0</v>
      </c>
      <c r="W197">
        <f>+SUMIFS('Other expenses'!$I:$I,'Other expenses'!$C:$C,"&gt;="&amp;'Squad-contributors'!$K197,'Other expenses'!$C:$C,"&lt;"&amp;'Squad-contributors'!$K198,'Other expenses'!$F:$F,'Squad-contributors'!$J197,'Other expenses'!$G:$G,'Squad-contributors'!W$90)</f>
        <v>0</v>
      </c>
      <c r="X197">
        <f>+SUMIFS('Other expenses'!$I:$I,'Other expenses'!$C:$C,"&gt;="&amp;'Squad-contributors'!$K197,'Other expenses'!$C:$C,"&lt;"&amp;'Squad-contributors'!$K198,'Other expenses'!$F:$F,'Squad-contributors'!$J197,'Other expenses'!$G:$G,'Squad-contributors'!X$90)</f>
        <v>0</v>
      </c>
      <c r="Y197" s="26">
        <f t="shared" si="59"/>
        <v>36055</v>
      </c>
    </row>
    <row r="198" spans="1:25" x14ac:dyDescent="0.2">
      <c r="A198" t="str">
        <f t="shared" si="60"/>
        <v>Aqua</v>
      </c>
      <c r="B198" s="1">
        <v>44440</v>
      </c>
      <c r="C198" s="4">
        <f>SUMIFS('Contributor Payouts'!O:O,'Contributor Payouts'!$D:$D,"&gt;="&amp;'Squad-contributors'!$B198,'Contributor Payouts'!$D:$D,"&lt;"&amp;'Squad-contributors'!$B199,'Contributor Payouts'!E:E,'Squad-contributors'!$B$190)</f>
        <v>14210</v>
      </c>
      <c r="D198" s="4">
        <f>SUMIFS('Contributor Payouts'!P:P,'Contributor Payouts'!$D:$D,"&gt;="&amp;'Squad-contributors'!$B198,'Contributor Payouts'!$D:$D,"&lt;"&amp;'Squad-contributors'!$B199,'Contributor Payouts'!F:F,'Squad-contributors'!$B$190)</f>
        <v>0</v>
      </c>
      <c r="E198" s="4">
        <f>SUMIFS('Contributor Payouts'!Q:Q,'Contributor Payouts'!$D:$D,"&gt;="&amp;'Squad-contributors'!$B198,'Contributor Payouts'!$D:$D,"&lt;"&amp;'Squad-contributors'!$B199,'Contributor Payouts'!G:G,'Squad-contributors'!$B$190)</f>
        <v>0</v>
      </c>
      <c r="F198" s="4">
        <f>SUMIFS('Contributor Payouts'!R:R,'Contributor Payouts'!$D:$D,"&gt;="&amp;'Squad-contributors'!$B198,'Contributor Payouts'!$D:$D,"&lt;"&amp;'Squad-contributors'!$B199,'Contributor Payouts'!H:H,'Squad-contributors'!$B$190)</f>
        <v>0</v>
      </c>
      <c r="G198" s="4">
        <f>SUMIFS('Contributor Payouts'!S:S,'Contributor Payouts'!$D:$D,"&gt;="&amp;'Squad-contributors'!$B198,'Contributor Payouts'!$D:$D,"&lt;"&amp;'Squad-contributors'!$B199,'Contributor Payouts'!I:I,'Squad-contributors'!$B$190)</f>
        <v>0</v>
      </c>
      <c r="H198" s="4">
        <f t="shared" si="61"/>
        <v>14210</v>
      </c>
      <c r="J198" t="str">
        <f t="shared" si="62"/>
        <v>Aqua</v>
      </c>
      <c r="K198" s="1">
        <v>44440</v>
      </c>
      <c r="L198" s="26">
        <f t="shared" si="58"/>
        <v>14210</v>
      </c>
      <c r="M198" s="26">
        <f t="shared" si="63"/>
        <v>14210</v>
      </c>
      <c r="N198">
        <f>+SUMIFS('Other expenses'!$I:$I,'Other expenses'!$C:$C,"&gt;="&amp;'Squad-contributors'!$K198,'Other expenses'!$C:$C,"&lt;"&amp;'Squad-contributors'!$K199,'Other expenses'!$F:$F,'Squad-contributors'!$J198,'Other expenses'!$G:$G,'Squad-contributors'!N$90)</f>
        <v>0</v>
      </c>
      <c r="O198">
        <f>+SUMIFS('Other expenses'!$I:$I,'Other expenses'!$C:$C,"&gt;="&amp;'Squad-contributors'!$K198,'Other expenses'!$C:$C,"&lt;"&amp;'Squad-contributors'!$K199,'Other expenses'!$F:$F,'Squad-contributors'!$J198,'Other expenses'!$G:$G,'Squad-contributors'!O$90)</f>
        <v>0</v>
      </c>
      <c r="P198">
        <f>+SUMIFS('Other expenses'!$I:$I,'Other expenses'!$C:$C,"&gt;="&amp;'Squad-contributors'!$K198,'Other expenses'!$C:$C,"&lt;"&amp;'Squad-contributors'!$K199,'Other expenses'!$F:$F,'Squad-contributors'!$J198,'Other expenses'!$G:$G,'Squad-contributors'!P$90)</f>
        <v>0</v>
      </c>
      <c r="Q198">
        <f>+SUMIFS('Other expenses'!$I:$I,'Other expenses'!$C:$C,"&gt;="&amp;'Squad-contributors'!$K198,'Other expenses'!$C:$C,"&lt;"&amp;'Squad-contributors'!$K199,'Other expenses'!$F:$F,'Squad-contributors'!$J198,'Other expenses'!$G:$G,'Squad-contributors'!Q$90)</f>
        <v>0</v>
      </c>
      <c r="R198">
        <f>+SUMIFS('Other expenses'!$I:$I,'Other expenses'!$C:$C,"&gt;="&amp;'Squad-contributors'!$K198,'Other expenses'!$C:$C,"&lt;"&amp;'Squad-contributors'!$K199,'Other expenses'!$F:$F,'Squad-contributors'!$J198,'Other expenses'!$G:$G,'Squad-contributors'!R$90)</f>
        <v>0</v>
      </c>
      <c r="S198">
        <f>+SUMIFS('Other expenses'!$I:$I,'Other expenses'!$C:$C,"&gt;="&amp;'Squad-contributors'!$K198,'Other expenses'!$C:$C,"&lt;"&amp;'Squad-contributors'!$K199,'Other expenses'!$F:$F,'Squad-contributors'!$J198,'Other expenses'!$G:$G,'Squad-contributors'!S$90)</f>
        <v>0</v>
      </c>
      <c r="T198">
        <f>+SUMIFS('Other expenses'!$I:$I,'Other expenses'!$C:$C,"&gt;="&amp;'Squad-contributors'!$K198,'Other expenses'!$C:$C,"&lt;"&amp;'Squad-contributors'!$K199,'Other expenses'!$F:$F,'Squad-contributors'!$J198,'Other expenses'!$G:$G,'Squad-contributors'!T$90)</f>
        <v>0</v>
      </c>
      <c r="U198">
        <f>+SUMIFS('Other expenses'!$I:$I,'Other expenses'!$C:$C,"&gt;="&amp;'Squad-contributors'!$K198,'Other expenses'!$C:$C,"&lt;"&amp;'Squad-contributors'!$K199,'Other expenses'!$F:$F,'Squad-contributors'!$J198,'Other expenses'!$G:$G,'Squad-contributors'!U$90)</f>
        <v>0</v>
      </c>
      <c r="V198">
        <f>+SUMIFS('Other expenses'!$I:$I,'Other expenses'!$C:$C,"&gt;="&amp;'Squad-contributors'!$K198,'Other expenses'!$C:$C,"&lt;"&amp;'Squad-contributors'!$K199,'Other expenses'!$F:$F,'Squad-contributors'!$J198,'Other expenses'!$G:$G,'Squad-contributors'!V$90)</f>
        <v>0</v>
      </c>
      <c r="W198">
        <f>+SUMIFS('Other expenses'!$I:$I,'Other expenses'!$C:$C,"&gt;="&amp;'Squad-contributors'!$K198,'Other expenses'!$C:$C,"&lt;"&amp;'Squad-contributors'!$K199,'Other expenses'!$F:$F,'Squad-contributors'!$J198,'Other expenses'!$G:$G,'Squad-contributors'!W$90)</f>
        <v>0</v>
      </c>
      <c r="X198">
        <f>+SUMIFS('Other expenses'!$I:$I,'Other expenses'!$C:$C,"&gt;="&amp;'Squad-contributors'!$K198,'Other expenses'!$C:$C,"&lt;"&amp;'Squad-contributors'!$K199,'Other expenses'!$F:$F,'Squad-contributors'!$J198,'Other expenses'!$G:$G,'Squad-contributors'!X$90)</f>
        <v>0</v>
      </c>
      <c r="Y198" s="26">
        <f t="shared" si="59"/>
        <v>14210</v>
      </c>
    </row>
    <row r="199" spans="1:25" x14ac:dyDescent="0.2">
      <c r="A199" t="str">
        <f t="shared" si="60"/>
        <v>Aqua</v>
      </c>
      <c r="B199" s="1">
        <v>44470</v>
      </c>
      <c r="C199" s="4">
        <f>SUMIFS('Contributor Payouts'!O:O,'Contributor Payouts'!$D:$D,"&gt;="&amp;'Squad-contributors'!$B199,'Contributor Payouts'!$D:$D,"&lt;"&amp;'Squad-contributors'!$B200,'Contributor Payouts'!E:E,'Squad-contributors'!$B$190)</f>
        <v>0</v>
      </c>
      <c r="D199" s="4">
        <f>SUMIFS('Contributor Payouts'!P:P,'Contributor Payouts'!$D:$D,"&gt;="&amp;'Squad-contributors'!$B199,'Contributor Payouts'!$D:$D,"&lt;"&amp;'Squad-contributors'!$B200,'Contributor Payouts'!F:F,'Squad-contributors'!$B$190)</f>
        <v>0</v>
      </c>
      <c r="E199" s="4">
        <f>SUMIFS('Contributor Payouts'!Q:Q,'Contributor Payouts'!$D:$D,"&gt;="&amp;'Squad-contributors'!$B199,'Contributor Payouts'!$D:$D,"&lt;"&amp;'Squad-contributors'!$B200,'Contributor Payouts'!G:G,'Squad-contributors'!$B$190)</f>
        <v>0</v>
      </c>
      <c r="F199" s="4">
        <f>SUMIFS('Contributor Payouts'!R:R,'Contributor Payouts'!$D:$D,"&gt;="&amp;'Squad-contributors'!$B199,'Contributor Payouts'!$D:$D,"&lt;"&amp;'Squad-contributors'!$B200,'Contributor Payouts'!H:H,'Squad-contributors'!$B$190)</f>
        <v>0</v>
      </c>
      <c r="G199" s="4">
        <f>SUMIFS('Contributor Payouts'!S:S,'Contributor Payouts'!$D:$D,"&gt;="&amp;'Squad-contributors'!$B199,'Contributor Payouts'!$D:$D,"&lt;"&amp;'Squad-contributors'!$B200,'Contributor Payouts'!I:I,'Squad-contributors'!$B$190)</f>
        <v>0</v>
      </c>
      <c r="H199" s="4">
        <f t="shared" si="61"/>
        <v>0</v>
      </c>
      <c r="J199" t="str">
        <f t="shared" si="62"/>
        <v>Aqua</v>
      </c>
      <c r="K199" s="1">
        <v>44470</v>
      </c>
      <c r="L199" s="26">
        <f t="shared" si="58"/>
        <v>0</v>
      </c>
      <c r="M199" s="26">
        <f t="shared" si="63"/>
        <v>0</v>
      </c>
      <c r="N199">
        <f>+SUMIFS('Other expenses'!$I:$I,'Other expenses'!$C:$C,"&gt;="&amp;'Squad-contributors'!$K199,'Other expenses'!$C:$C,"&lt;"&amp;'Squad-contributors'!$K200,'Other expenses'!$F:$F,'Squad-contributors'!$J199,'Other expenses'!$G:$G,'Squad-contributors'!N$90)</f>
        <v>0</v>
      </c>
      <c r="O199">
        <f>+SUMIFS('Other expenses'!$I:$I,'Other expenses'!$C:$C,"&gt;="&amp;'Squad-contributors'!$K199,'Other expenses'!$C:$C,"&lt;"&amp;'Squad-contributors'!$K200,'Other expenses'!$F:$F,'Squad-contributors'!$J199,'Other expenses'!$G:$G,'Squad-contributors'!O$90)</f>
        <v>0</v>
      </c>
      <c r="P199">
        <f>+SUMIFS('Other expenses'!$I:$I,'Other expenses'!$C:$C,"&gt;="&amp;'Squad-contributors'!$K199,'Other expenses'!$C:$C,"&lt;"&amp;'Squad-contributors'!$K200,'Other expenses'!$F:$F,'Squad-contributors'!$J199,'Other expenses'!$G:$G,'Squad-contributors'!P$90)</f>
        <v>0</v>
      </c>
      <c r="Q199">
        <f>+SUMIFS('Other expenses'!$I:$I,'Other expenses'!$C:$C,"&gt;="&amp;'Squad-contributors'!$K199,'Other expenses'!$C:$C,"&lt;"&amp;'Squad-contributors'!$K200,'Other expenses'!$F:$F,'Squad-contributors'!$J199,'Other expenses'!$G:$G,'Squad-contributors'!Q$90)</f>
        <v>0</v>
      </c>
      <c r="R199">
        <f>+SUMIFS('Other expenses'!$I:$I,'Other expenses'!$C:$C,"&gt;="&amp;'Squad-contributors'!$K199,'Other expenses'!$C:$C,"&lt;"&amp;'Squad-contributors'!$K200,'Other expenses'!$F:$F,'Squad-contributors'!$J199,'Other expenses'!$G:$G,'Squad-contributors'!R$90)</f>
        <v>0</v>
      </c>
      <c r="S199">
        <f>+SUMIFS('Other expenses'!$I:$I,'Other expenses'!$C:$C,"&gt;="&amp;'Squad-contributors'!$K199,'Other expenses'!$C:$C,"&lt;"&amp;'Squad-contributors'!$K200,'Other expenses'!$F:$F,'Squad-contributors'!$J199,'Other expenses'!$G:$G,'Squad-contributors'!S$90)</f>
        <v>0</v>
      </c>
      <c r="T199">
        <f>+SUMIFS('Other expenses'!$I:$I,'Other expenses'!$C:$C,"&gt;="&amp;'Squad-contributors'!$K199,'Other expenses'!$C:$C,"&lt;"&amp;'Squad-contributors'!$K200,'Other expenses'!$F:$F,'Squad-contributors'!$J199,'Other expenses'!$G:$G,'Squad-contributors'!T$90)</f>
        <v>0</v>
      </c>
      <c r="U199">
        <f>+SUMIFS('Other expenses'!$I:$I,'Other expenses'!$C:$C,"&gt;="&amp;'Squad-contributors'!$K199,'Other expenses'!$C:$C,"&lt;"&amp;'Squad-contributors'!$K200,'Other expenses'!$F:$F,'Squad-contributors'!$J199,'Other expenses'!$G:$G,'Squad-contributors'!U$90)</f>
        <v>0</v>
      </c>
      <c r="V199">
        <f>+SUMIFS('Other expenses'!$I:$I,'Other expenses'!$C:$C,"&gt;="&amp;'Squad-contributors'!$K199,'Other expenses'!$C:$C,"&lt;"&amp;'Squad-contributors'!$K200,'Other expenses'!$F:$F,'Squad-contributors'!$J199,'Other expenses'!$G:$G,'Squad-contributors'!V$90)</f>
        <v>0</v>
      </c>
      <c r="W199">
        <f>+SUMIFS('Other expenses'!$I:$I,'Other expenses'!$C:$C,"&gt;="&amp;'Squad-contributors'!$K199,'Other expenses'!$C:$C,"&lt;"&amp;'Squad-contributors'!$K200,'Other expenses'!$F:$F,'Squad-contributors'!$J199,'Other expenses'!$G:$G,'Squad-contributors'!W$90)</f>
        <v>0</v>
      </c>
      <c r="X199">
        <f>+SUMIFS('Other expenses'!$I:$I,'Other expenses'!$C:$C,"&gt;="&amp;'Squad-contributors'!$K199,'Other expenses'!$C:$C,"&lt;"&amp;'Squad-contributors'!$K200,'Other expenses'!$F:$F,'Squad-contributors'!$J199,'Other expenses'!$G:$G,'Squad-contributors'!X$90)</f>
        <v>0</v>
      </c>
      <c r="Y199" s="26">
        <f t="shared" si="59"/>
        <v>0</v>
      </c>
    </row>
    <row r="200" spans="1:25" x14ac:dyDescent="0.2">
      <c r="A200" t="str">
        <f t="shared" si="60"/>
        <v>Aqua</v>
      </c>
      <c r="B200" s="1">
        <v>44501</v>
      </c>
      <c r="C200" s="4">
        <f>SUMIFS('Contributor Payouts'!O:O,'Contributor Payouts'!$D:$D,"&gt;="&amp;'Squad-contributors'!$B200,'Contributor Payouts'!$D:$D,"&lt;"&amp;'Squad-contributors'!$B201,'Contributor Payouts'!E:E,'Squad-contributors'!$B$190)</f>
        <v>0</v>
      </c>
      <c r="D200" s="4">
        <f>SUMIFS('Contributor Payouts'!P:P,'Contributor Payouts'!$D:$D,"&gt;="&amp;'Squad-contributors'!$B200,'Contributor Payouts'!$D:$D,"&lt;"&amp;'Squad-contributors'!$B201,'Contributor Payouts'!F:F,'Squad-contributors'!$B$190)</f>
        <v>0</v>
      </c>
      <c r="E200" s="4">
        <f>SUMIFS('Contributor Payouts'!Q:Q,'Contributor Payouts'!$D:$D,"&gt;="&amp;'Squad-contributors'!$B200,'Contributor Payouts'!$D:$D,"&lt;"&amp;'Squad-contributors'!$B201,'Contributor Payouts'!G:G,'Squad-contributors'!$B$190)</f>
        <v>0</v>
      </c>
      <c r="F200" s="4">
        <f>SUMIFS('Contributor Payouts'!R:R,'Contributor Payouts'!$D:$D,"&gt;="&amp;'Squad-contributors'!$B200,'Contributor Payouts'!$D:$D,"&lt;"&amp;'Squad-contributors'!$B201,'Contributor Payouts'!H:H,'Squad-contributors'!$B$190)</f>
        <v>0</v>
      </c>
      <c r="G200" s="4">
        <f>SUMIFS('Contributor Payouts'!S:S,'Contributor Payouts'!$D:$D,"&gt;="&amp;'Squad-contributors'!$B200,'Contributor Payouts'!$D:$D,"&lt;"&amp;'Squad-contributors'!$B201,'Contributor Payouts'!I:I,'Squad-contributors'!$B$190)</f>
        <v>0</v>
      </c>
      <c r="H200" s="4">
        <f t="shared" si="61"/>
        <v>0</v>
      </c>
      <c r="J200" t="str">
        <f t="shared" si="62"/>
        <v>Aqua</v>
      </c>
      <c r="K200" s="1">
        <v>44501</v>
      </c>
      <c r="L200" s="26">
        <f t="shared" si="58"/>
        <v>0</v>
      </c>
      <c r="M200" s="26">
        <f t="shared" si="63"/>
        <v>0</v>
      </c>
      <c r="N200">
        <f>+SUMIFS('Other expenses'!$I:$I,'Other expenses'!$C:$C,"&gt;="&amp;'Squad-contributors'!$K200,'Other expenses'!$C:$C,"&lt;"&amp;'Squad-contributors'!$K201,'Other expenses'!$F:$F,'Squad-contributors'!$J200,'Other expenses'!$G:$G,'Squad-contributors'!N$90)</f>
        <v>0</v>
      </c>
      <c r="O200">
        <f>+SUMIFS('Other expenses'!$I:$I,'Other expenses'!$C:$C,"&gt;="&amp;'Squad-contributors'!$K200,'Other expenses'!$C:$C,"&lt;"&amp;'Squad-contributors'!$K201,'Other expenses'!$F:$F,'Squad-contributors'!$J200,'Other expenses'!$G:$G,'Squad-contributors'!O$90)</f>
        <v>0</v>
      </c>
      <c r="P200">
        <f>+SUMIFS('Other expenses'!$I:$I,'Other expenses'!$C:$C,"&gt;="&amp;'Squad-contributors'!$K200,'Other expenses'!$C:$C,"&lt;"&amp;'Squad-contributors'!$K201,'Other expenses'!$F:$F,'Squad-contributors'!$J200,'Other expenses'!$G:$G,'Squad-contributors'!P$90)</f>
        <v>0</v>
      </c>
      <c r="Q200">
        <f>+SUMIFS('Other expenses'!$I:$I,'Other expenses'!$C:$C,"&gt;="&amp;'Squad-contributors'!$K200,'Other expenses'!$C:$C,"&lt;"&amp;'Squad-contributors'!$K201,'Other expenses'!$F:$F,'Squad-contributors'!$J200,'Other expenses'!$G:$G,'Squad-contributors'!Q$90)</f>
        <v>0</v>
      </c>
      <c r="R200">
        <f>+SUMIFS('Other expenses'!$I:$I,'Other expenses'!$C:$C,"&gt;="&amp;'Squad-contributors'!$K200,'Other expenses'!$C:$C,"&lt;"&amp;'Squad-contributors'!$K201,'Other expenses'!$F:$F,'Squad-contributors'!$J200,'Other expenses'!$G:$G,'Squad-contributors'!R$90)</f>
        <v>0</v>
      </c>
      <c r="S200">
        <f>+SUMIFS('Other expenses'!$I:$I,'Other expenses'!$C:$C,"&gt;="&amp;'Squad-contributors'!$K200,'Other expenses'!$C:$C,"&lt;"&amp;'Squad-contributors'!$K201,'Other expenses'!$F:$F,'Squad-contributors'!$J200,'Other expenses'!$G:$G,'Squad-contributors'!S$90)</f>
        <v>0</v>
      </c>
      <c r="T200">
        <f>+SUMIFS('Other expenses'!$I:$I,'Other expenses'!$C:$C,"&gt;="&amp;'Squad-contributors'!$K200,'Other expenses'!$C:$C,"&lt;"&amp;'Squad-contributors'!$K201,'Other expenses'!$F:$F,'Squad-contributors'!$J200,'Other expenses'!$G:$G,'Squad-contributors'!T$90)</f>
        <v>0</v>
      </c>
      <c r="U200">
        <f>+SUMIFS('Other expenses'!$I:$I,'Other expenses'!$C:$C,"&gt;="&amp;'Squad-contributors'!$K200,'Other expenses'!$C:$C,"&lt;"&amp;'Squad-contributors'!$K201,'Other expenses'!$F:$F,'Squad-contributors'!$J200,'Other expenses'!$G:$G,'Squad-contributors'!U$90)</f>
        <v>0</v>
      </c>
      <c r="V200">
        <f>+SUMIFS('Other expenses'!$I:$I,'Other expenses'!$C:$C,"&gt;="&amp;'Squad-contributors'!$K200,'Other expenses'!$C:$C,"&lt;"&amp;'Squad-contributors'!$K201,'Other expenses'!$F:$F,'Squad-contributors'!$J200,'Other expenses'!$G:$G,'Squad-contributors'!V$90)</f>
        <v>0</v>
      </c>
      <c r="W200">
        <f>+SUMIFS('Other expenses'!$I:$I,'Other expenses'!$C:$C,"&gt;="&amp;'Squad-contributors'!$K200,'Other expenses'!$C:$C,"&lt;"&amp;'Squad-contributors'!$K201,'Other expenses'!$F:$F,'Squad-contributors'!$J200,'Other expenses'!$G:$G,'Squad-contributors'!W$90)</f>
        <v>0</v>
      </c>
      <c r="X200">
        <f>+SUMIFS('Other expenses'!$I:$I,'Other expenses'!$C:$C,"&gt;="&amp;'Squad-contributors'!$K200,'Other expenses'!$C:$C,"&lt;"&amp;'Squad-contributors'!$K201,'Other expenses'!$F:$F,'Squad-contributors'!$J200,'Other expenses'!$G:$G,'Squad-contributors'!X$90)</f>
        <v>0</v>
      </c>
      <c r="Y200" s="26">
        <f t="shared" si="59"/>
        <v>0</v>
      </c>
    </row>
    <row r="201" spans="1:25" x14ac:dyDescent="0.2">
      <c r="A201" t="str">
        <f t="shared" si="60"/>
        <v>Aqua</v>
      </c>
      <c r="B201" s="1">
        <v>44531</v>
      </c>
      <c r="C201" s="4">
        <f>SUMIFS('Contributor Payouts'!O:O,'Contributor Payouts'!$D:$D,"&gt;="&amp;'Squad-contributors'!$B201,'Contributor Payouts'!$D:$D,"&lt;"&amp;'Squad-contributors'!$B202,'Contributor Payouts'!E:E,'Squad-contributors'!$B$190)</f>
        <v>0</v>
      </c>
      <c r="D201" s="4">
        <f>SUMIFS('Contributor Payouts'!P:P,'Contributor Payouts'!$D:$D,"&gt;="&amp;'Squad-contributors'!$B201,'Contributor Payouts'!$D:$D,"&lt;"&amp;'Squad-contributors'!$B202,'Contributor Payouts'!F:F,'Squad-contributors'!$B$190)</f>
        <v>0</v>
      </c>
      <c r="E201" s="4">
        <f>SUMIFS('Contributor Payouts'!Q:Q,'Contributor Payouts'!$D:$D,"&gt;="&amp;'Squad-contributors'!$B201,'Contributor Payouts'!$D:$D,"&lt;"&amp;'Squad-contributors'!$B202,'Contributor Payouts'!G:G,'Squad-contributors'!$B$190)</f>
        <v>0</v>
      </c>
      <c r="F201" s="4">
        <f>SUMIFS('Contributor Payouts'!R:R,'Contributor Payouts'!$D:$D,"&gt;="&amp;'Squad-contributors'!$B201,'Contributor Payouts'!$D:$D,"&lt;"&amp;'Squad-contributors'!$B202,'Contributor Payouts'!H:H,'Squad-contributors'!$B$190)</f>
        <v>0</v>
      </c>
      <c r="G201" s="4">
        <f>SUMIFS('Contributor Payouts'!S:S,'Contributor Payouts'!$D:$D,"&gt;="&amp;'Squad-contributors'!$B201,'Contributor Payouts'!$D:$D,"&lt;"&amp;'Squad-contributors'!$B202,'Contributor Payouts'!I:I,'Squad-contributors'!$B$190)</f>
        <v>0</v>
      </c>
      <c r="H201" s="4">
        <f t="shared" si="61"/>
        <v>0</v>
      </c>
      <c r="J201" t="str">
        <f t="shared" si="62"/>
        <v>Aqua</v>
      </c>
      <c r="K201" s="1">
        <v>44531</v>
      </c>
      <c r="L201" s="26">
        <f t="shared" si="58"/>
        <v>0</v>
      </c>
      <c r="M201" s="26">
        <f t="shared" si="63"/>
        <v>0</v>
      </c>
      <c r="N201">
        <f>+SUMIFS('Other expenses'!$I:$I,'Other expenses'!$C:$C,"&gt;="&amp;'Squad-contributors'!$K201,'Other expenses'!$C:$C,"&lt;"&amp;'Squad-contributors'!$K202,'Other expenses'!$F:$F,'Squad-contributors'!$J201,'Other expenses'!$G:$G,'Squad-contributors'!N$90)</f>
        <v>0</v>
      </c>
      <c r="O201">
        <f>+SUMIFS('Other expenses'!$I:$I,'Other expenses'!$C:$C,"&gt;="&amp;'Squad-contributors'!$K201,'Other expenses'!$C:$C,"&lt;"&amp;'Squad-contributors'!$K202,'Other expenses'!$F:$F,'Squad-contributors'!$J201,'Other expenses'!$G:$G,'Squad-contributors'!O$90)</f>
        <v>0</v>
      </c>
      <c r="P201">
        <f>+SUMIFS('Other expenses'!$I:$I,'Other expenses'!$C:$C,"&gt;="&amp;'Squad-contributors'!$K201,'Other expenses'!$C:$C,"&lt;"&amp;'Squad-contributors'!$K202,'Other expenses'!$F:$F,'Squad-contributors'!$J201,'Other expenses'!$G:$G,'Squad-contributors'!P$90)</f>
        <v>0</v>
      </c>
      <c r="Q201">
        <f>+SUMIFS('Other expenses'!$I:$I,'Other expenses'!$C:$C,"&gt;="&amp;'Squad-contributors'!$K201,'Other expenses'!$C:$C,"&lt;"&amp;'Squad-contributors'!$K202,'Other expenses'!$F:$F,'Squad-contributors'!$J201,'Other expenses'!$G:$G,'Squad-contributors'!Q$90)</f>
        <v>0</v>
      </c>
      <c r="R201">
        <f>+SUMIFS('Other expenses'!$I:$I,'Other expenses'!$C:$C,"&gt;="&amp;'Squad-contributors'!$K201,'Other expenses'!$C:$C,"&lt;"&amp;'Squad-contributors'!$K202,'Other expenses'!$F:$F,'Squad-contributors'!$J201,'Other expenses'!$G:$G,'Squad-contributors'!R$90)</f>
        <v>0</v>
      </c>
      <c r="S201">
        <f>+SUMIFS('Other expenses'!$I:$I,'Other expenses'!$C:$C,"&gt;="&amp;'Squad-contributors'!$K201,'Other expenses'!$C:$C,"&lt;"&amp;'Squad-contributors'!$K202,'Other expenses'!$F:$F,'Squad-contributors'!$J201,'Other expenses'!$G:$G,'Squad-contributors'!S$90)</f>
        <v>0</v>
      </c>
      <c r="T201">
        <f>+SUMIFS('Other expenses'!$I:$I,'Other expenses'!$C:$C,"&gt;="&amp;'Squad-contributors'!$K201,'Other expenses'!$C:$C,"&lt;"&amp;'Squad-contributors'!$K202,'Other expenses'!$F:$F,'Squad-contributors'!$J201,'Other expenses'!$G:$G,'Squad-contributors'!T$90)</f>
        <v>0</v>
      </c>
      <c r="U201">
        <f>+SUMIFS('Other expenses'!$I:$I,'Other expenses'!$C:$C,"&gt;="&amp;'Squad-contributors'!$K201,'Other expenses'!$C:$C,"&lt;"&amp;'Squad-contributors'!$K202,'Other expenses'!$F:$F,'Squad-contributors'!$J201,'Other expenses'!$G:$G,'Squad-contributors'!U$90)</f>
        <v>0</v>
      </c>
      <c r="V201">
        <f>+SUMIFS('Other expenses'!$I:$I,'Other expenses'!$C:$C,"&gt;="&amp;'Squad-contributors'!$K201,'Other expenses'!$C:$C,"&lt;"&amp;'Squad-contributors'!$K202,'Other expenses'!$F:$F,'Squad-contributors'!$J201,'Other expenses'!$G:$G,'Squad-contributors'!V$90)</f>
        <v>0</v>
      </c>
      <c r="W201">
        <f>+SUMIFS('Other expenses'!$I:$I,'Other expenses'!$C:$C,"&gt;="&amp;'Squad-contributors'!$K201,'Other expenses'!$C:$C,"&lt;"&amp;'Squad-contributors'!$K202,'Other expenses'!$F:$F,'Squad-contributors'!$J201,'Other expenses'!$G:$G,'Squad-contributors'!W$90)</f>
        <v>0</v>
      </c>
      <c r="X201">
        <f>+SUMIFS('Other expenses'!$I:$I,'Other expenses'!$C:$C,"&gt;="&amp;'Squad-contributors'!$K201,'Other expenses'!$C:$C,"&lt;"&amp;'Squad-contributors'!$K202,'Other expenses'!$F:$F,'Squad-contributors'!$J201,'Other expenses'!$G:$G,'Squad-contributors'!X$90)</f>
        <v>0</v>
      </c>
      <c r="Y201" s="26">
        <f t="shared" si="59"/>
        <v>0</v>
      </c>
    </row>
    <row r="202" spans="1:25" x14ac:dyDescent="0.2">
      <c r="A202" t="str">
        <f t="shared" si="60"/>
        <v>Aqua</v>
      </c>
      <c r="B202" s="1">
        <v>44562</v>
      </c>
      <c r="C202" s="4">
        <f>SUMIFS('Contributor Payouts'!O:O,'Contributor Payouts'!$D:$D,"&gt;="&amp;'Squad-contributors'!$B202,'Contributor Payouts'!$D:$D,"&lt;"&amp;'Squad-contributors'!$B203,'Contributor Payouts'!E:E,'Squad-contributors'!$B$190)</f>
        <v>0</v>
      </c>
      <c r="D202" s="4">
        <f>SUMIFS('Contributor Payouts'!P:P,'Contributor Payouts'!$D:$D,"&gt;="&amp;'Squad-contributors'!$B202,'Contributor Payouts'!$D:$D,"&lt;"&amp;'Squad-contributors'!$B203,'Contributor Payouts'!F:F,'Squad-contributors'!$B$190)</f>
        <v>0</v>
      </c>
      <c r="E202" s="4">
        <f>SUMIFS('Contributor Payouts'!Q:Q,'Contributor Payouts'!$D:$D,"&gt;="&amp;'Squad-contributors'!$B202,'Contributor Payouts'!$D:$D,"&lt;"&amp;'Squad-contributors'!$B203,'Contributor Payouts'!G:G,'Squad-contributors'!$B$190)</f>
        <v>0</v>
      </c>
      <c r="F202" s="4">
        <f>SUMIFS('Contributor Payouts'!R:R,'Contributor Payouts'!$D:$D,"&gt;="&amp;'Squad-contributors'!$B202,'Contributor Payouts'!$D:$D,"&lt;"&amp;'Squad-contributors'!$B203,'Contributor Payouts'!H:H,'Squad-contributors'!$B$190)</f>
        <v>0</v>
      </c>
      <c r="G202" s="4">
        <f>SUMIFS('Contributor Payouts'!S:S,'Contributor Payouts'!$D:$D,"&gt;="&amp;'Squad-contributors'!$B202,'Contributor Payouts'!$D:$D,"&lt;"&amp;'Squad-contributors'!$B203,'Contributor Payouts'!I:I,'Squad-contributors'!$B$190)</f>
        <v>0</v>
      </c>
      <c r="H202" s="4">
        <f t="shared" si="61"/>
        <v>0</v>
      </c>
      <c r="J202" t="str">
        <f t="shared" si="62"/>
        <v>Aqua</v>
      </c>
      <c r="K202" s="1">
        <v>44562</v>
      </c>
      <c r="L202" s="26">
        <f t="shared" si="58"/>
        <v>0</v>
      </c>
      <c r="M202" s="26">
        <f t="shared" si="63"/>
        <v>0</v>
      </c>
      <c r="N202">
        <f>+SUMIFS('Other expenses'!$I:$I,'Other expenses'!$C:$C,"&gt;="&amp;'Squad-contributors'!$K202,'Other expenses'!$C:$C,"&lt;"&amp;'Squad-contributors'!$K203,'Other expenses'!$F:$F,'Squad-contributors'!$J202,'Other expenses'!$G:$G,'Squad-contributors'!N$90)</f>
        <v>0</v>
      </c>
      <c r="O202">
        <f>+SUMIFS('Other expenses'!$I:$I,'Other expenses'!$C:$C,"&gt;="&amp;'Squad-contributors'!$K202,'Other expenses'!$C:$C,"&lt;"&amp;'Squad-contributors'!$K203,'Other expenses'!$F:$F,'Squad-contributors'!$J202,'Other expenses'!$G:$G,'Squad-contributors'!O$90)</f>
        <v>0</v>
      </c>
      <c r="P202">
        <f>+SUMIFS('Other expenses'!$I:$I,'Other expenses'!$C:$C,"&gt;="&amp;'Squad-contributors'!$K202,'Other expenses'!$C:$C,"&lt;"&amp;'Squad-contributors'!$K203,'Other expenses'!$F:$F,'Squad-contributors'!$J202,'Other expenses'!$G:$G,'Squad-contributors'!P$90)</f>
        <v>0</v>
      </c>
      <c r="Q202">
        <f>+SUMIFS('Other expenses'!$I:$I,'Other expenses'!$C:$C,"&gt;="&amp;'Squad-contributors'!$K202,'Other expenses'!$C:$C,"&lt;"&amp;'Squad-contributors'!$K203,'Other expenses'!$F:$F,'Squad-contributors'!$J202,'Other expenses'!$G:$G,'Squad-contributors'!Q$90)</f>
        <v>0</v>
      </c>
      <c r="R202">
        <f>+SUMIFS('Other expenses'!$I:$I,'Other expenses'!$C:$C,"&gt;="&amp;'Squad-contributors'!$K202,'Other expenses'!$C:$C,"&lt;"&amp;'Squad-contributors'!$K203,'Other expenses'!$F:$F,'Squad-contributors'!$J202,'Other expenses'!$G:$G,'Squad-contributors'!R$90)</f>
        <v>0</v>
      </c>
      <c r="S202">
        <f>+SUMIFS('Other expenses'!$I:$I,'Other expenses'!$C:$C,"&gt;="&amp;'Squad-contributors'!$K202,'Other expenses'!$C:$C,"&lt;"&amp;'Squad-contributors'!$K203,'Other expenses'!$F:$F,'Squad-contributors'!$J202,'Other expenses'!$G:$G,'Squad-contributors'!S$90)</f>
        <v>0</v>
      </c>
      <c r="T202">
        <f>+SUMIFS('Other expenses'!$I:$I,'Other expenses'!$C:$C,"&gt;="&amp;'Squad-contributors'!$K202,'Other expenses'!$C:$C,"&lt;"&amp;'Squad-contributors'!$K203,'Other expenses'!$F:$F,'Squad-contributors'!$J202,'Other expenses'!$G:$G,'Squad-contributors'!T$90)</f>
        <v>0</v>
      </c>
      <c r="U202">
        <f>+SUMIFS('Other expenses'!$I:$I,'Other expenses'!$C:$C,"&gt;="&amp;'Squad-contributors'!$K202,'Other expenses'!$C:$C,"&lt;"&amp;'Squad-contributors'!$K203,'Other expenses'!$F:$F,'Squad-contributors'!$J202,'Other expenses'!$G:$G,'Squad-contributors'!U$90)</f>
        <v>0</v>
      </c>
      <c r="V202">
        <f>+SUMIFS('Other expenses'!$I:$I,'Other expenses'!$C:$C,"&gt;="&amp;'Squad-contributors'!$K202,'Other expenses'!$C:$C,"&lt;"&amp;'Squad-contributors'!$K203,'Other expenses'!$F:$F,'Squad-contributors'!$J202,'Other expenses'!$G:$G,'Squad-contributors'!V$90)</f>
        <v>0</v>
      </c>
      <c r="W202">
        <f>+SUMIFS('Other expenses'!$I:$I,'Other expenses'!$C:$C,"&gt;="&amp;'Squad-contributors'!$K202,'Other expenses'!$C:$C,"&lt;"&amp;'Squad-contributors'!$K203,'Other expenses'!$F:$F,'Squad-contributors'!$J202,'Other expenses'!$G:$G,'Squad-contributors'!W$90)</f>
        <v>0</v>
      </c>
      <c r="X202">
        <f>+SUMIFS('Other expenses'!$I:$I,'Other expenses'!$C:$C,"&gt;="&amp;'Squad-contributors'!$K202,'Other expenses'!$C:$C,"&lt;"&amp;'Squad-contributors'!$K203,'Other expenses'!$F:$F,'Squad-contributors'!$J202,'Other expenses'!$G:$G,'Squad-contributors'!X$90)</f>
        <v>0</v>
      </c>
      <c r="Y202" s="26">
        <f t="shared" si="59"/>
        <v>0</v>
      </c>
    </row>
    <row r="203" spans="1:25" x14ac:dyDescent="0.2">
      <c r="A203" t="str">
        <f t="shared" si="60"/>
        <v>Aqua</v>
      </c>
      <c r="B203" s="1">
        <v>44593</v>
      </c>
      <c r="C203" s="4">
        <f>SUMIFS('Contributor Payouts'!O:O,'Contributor Payouts'!$D:$D,"&gt;="&amp;'Squad-contributors'!$B203,'Contributor Payouts'!$D:$D,"&lt;"&amp;'Squad-contributors'!$B204,'Contributor Payouts'!E:E,'Squad-contributors'!$B$190)</f>
        <v>0</v>
      </c>
      <c r="D203" s="4">
        <f>SUMIFS('Contributor Payouts'!P:P,'Contributor Payouts'!$D:$D,"&gt;="&amp;'Squad-contributors'!$B203,'Contributor Payouts'!$D:$D,"&lt;"&amp;'Squad-contributors'!$B204,'Contributor Payouts'!F:F,'Squad-contributors'!$B$190)</f>
        <v>0</v>
      </c>
      <c r="E203" s="4">
        <f>SUMIFS('Contributor Payouts'!Q:Q,'Contributor Payouts'!$D:$D,"&gt;="&amp;'Squad-contributors'!$B203,'Contributor Payouts'!$D:$D,"&lt;"&amp;'Squad-contributors'!$B204,'Contributor Payouts'!G:G,'Squad-contributors'!$B$190)</f>
        <v>0</v>
      </c>
      <c r="F203" s="4">
        <f>SUMIFS('Contributor Payouts'!R:R,'Contributor Payouts'!$D:$D,"&gt;="&amp;'Squad-contributors'!$B203,'Contributor Payouts'!$D:$D,"&lt;"&amp;'Squad-contributors'!$B204,'Contributor Payouts'!H:H,'Squad-contributors'!$B$190)</f>
        <v>0</v>
      </c>
      <c r="G203" s="4">
        <f>SUMIFS('Contributor Payouts'!S:S,'Contributor Payouts'!$D:$D,"&gt;="&amp;'Squad-contributors'!$B203,'Contributor Payouts'!$D:$D,"&lt;"&amp;'Squad-contributors'!$B204,'Contributor Payouts'!I:I,'Squad-contributors'!$B$190)</f>
        <v>0</v>
      </c>
      <c r="H203" s="4">
        <f t="shared" si="61"/>
        <v>0</v>
      </c>
      <c r="J203" t="str">
        <f t="shared" si="62"/>
        <v>Aqua</v>
      </c>
      <c r="K203" s="1">
        <v>44593</v>
      </c>
      <c r="L203" s="26">
        <f t="shared" si="58"/>
        <v>0</v>
      </c>
      <c r="M203" s="26">
        <f t="shared" si="63"/>
        <v>0</v>
      </c>
      <c r="N203">
        <f>+SUMIFS('Other expenses'!$I:$I,'Other expenses'!$C:$C,"&gt;="&amp;'Squad-contributors'!$K203,'Other expenses'!$C:$C,"&lt;"&amp;'Squad-contributors'!$K204,'Other expenses'!$F:$F,'Squad-contributors'!$J203,'Other expenses'!$G:$G,'Squad-contributors'!N$90)</f>
        <v>0</v>
      </c>
      <c r="O203">
        <f>+SUMIFS('Other expenses'!$I:$I,'Other expenses'!$C:$C,"&gt;="&amp;'Squad-contributors'!$K203,'Other expenses'!$C:$C,"&lt;"&amp;'Squad-contributors'!$K204,'Other expenses'!$F:$F,'Squad-contributors'!$J203,'Other expenses'!$G:$G,'Squad-contributors'!O$90)</f>
        <v>0</v>
      </c>
      <c r="P203">
        <f>+SUMIFS('Other expenses'!$I:$I,'Other expenses'!$C:$C,"&gt;="&amp;'Squad-contributors'!$K203,'Other expenses'!$C:$C,"&lt;"&amp;'Squad-contributors'!$K204,'Other expenses'!$F:$F,'Squad-contributors'!$J203,'Other expenses'!$G:$G,'Squad-contributors'!P$90)</f>
        <v>0</v>
      </c>
      <c r="Q203">
        <f>+SUMIFS('Other expenses'!$I:$I,'Other expenses'!$C:$C,"&gt;="&amp;'Squad-contributors'!$K203,'Other expenses'!$C:$C,"&lt;"&amp;'Squad-contributors'!$K204,'Other expenses'!$F:$F,'Squad-contributors'!$J203,'Other expenses'!$G:$G,'Squad-contributors'!Q$90)</f>
        <v>0</v>
      </c>
      <c r="R203">
        <f>+SUMIFS('Other expenses'!$I:$I,'Other expenses'!$C:$C,"&gt;="&amp;'Squad-contributors'!$K203,'Other expenses'!$C:$C,"&lt;"&amp;'Squad-contributors'!$K204,'Other expenses'!$F:$F,'Squad-contributors'!$J203,'Other expenses'!$G:$G,'Squad-contributors'!R$90)</f>
        <v>0</v>
      </c>
      <c r="S203">
        <f>+SUMIFS('Other expenses'!$I:$I,'Other expenses'!$C:$C,"&gt;="&amp;'Squad-contributors'!$K203,'Other expenses'!$C:$C,"&lt;"&amp;'Squad-contributors'!$K204,'Other expenses'!$F:$F,'Squad-contributors'!$J203,'Other expenses'!$G:$G,'Squad-contributors'!S$90)</f>
        <v>0</v>
      </c>
      <c r="T203">
        <f>+SUMIFS('Other expenses'!$I:$I,'Other expenses'!$C:$C,"&gt;="&amp;'Squad-contributors'!$K203,'Other expenses'!$C:$C,"&lt;"&amp;'Squad-contributors'!$K204,'Other expenses'!$F:$F,'Squad-contributors'!$J203,'Other expenses'!$G:$G,'Squad-contributors'!T$90)</f>
        <v>0</v>
      </c>
      <c r="U203">
        <f>+SUMIFS('Other expenses'!$I:$I,'Other expenses'!$C:$C,"&gt;="&amp;'Squad-contributors'!$K203,'Other expenses'!$C:$C,"&lt;"&amp;'Squad-contributors'!$K204,'Other expenses'!$F:$F,'Squad-contributors'!$J203,'Other expenses'!$G:$G,'Squad-contributors'!U$90)</f>
        <v>0</v>
      </c>
      <c r="V203">
        <f>+SUMIFS('Other expenses'!$I:$I,'Other expenses'!$C:$C,"&gt;="&amp;'Squad-contributors'!$K203,'Other expenses'!$C:$C,"&lt;"&amp;'Squad-contributors'!$K204,'Other expenses'!$F:$F,'Squad-contributors'!$J203,'Other expenses'!$G:$G,'Squad-contributors'!V$90)</f>
        <v>0</v>
      </c>
      <c r="W203">
        <f>+SUMIFS('Other expenses'!$I:$I,'Other expenses'!$C:$C,"&gt;="&amp;'Squad-contributors'!$K203,'Other expenses'!$C:$C,"&lt;"&amp;'Squad-contributors'!$K204,'Other expenses'!$F:$F,'Squad-contributors'!$J203,'Other expenses'!$G:$G,'Squad-contributors'!W$90)</f>
        <v>0</v>
      </c>
      <c r="X203">
        <f>+SUMIFS('Other expenses'!$I:$I,'Other expenses'!$C:$C,"&gt;="&amp;'Squad-contributors'!$K203,'Other expenses'!$C:$C,"&lt;"&amp;'Squad-contributors'!$K204,'Other expenses'!$F:$F,'Squad-contributors'!$J203,'Other expenses'!$G:$G,'Squad-contributors'!X$90)</f>
        <v>0</v>
      </c>
      <c r="Y203" s="26">
        <f t="shared" si="59"/>
        <v>0</v>
      </c>
    </row>
    <row r="204" spans="1:25" x14ac:dyDescent="0.2">
      <c r="A204" t="str">
        <f t="shared" si="60"/>
        <v>Aqua</v>
      </c>
      <c r="B204" s="1">
        <v>44621</v>
      </c>
      <c r="C204" s="4">
        <f>SUMIFS('Contributor Payouts'!O:O,'Contributor Payouts'!$D:$D,"&gt;="&amp;'Squad-contributors'!$B204,'Contributor Payouts'!$D:$D,"&lt;"&amp;'Squad-contributors'!$B205,'Contributor Payouts'!E:E,'Squad-contributors'!$B$190)</f>
        <v>0</v>
      </c>
      <c r="D204" s="4">
        <f>SUMIFS('Contributor Payouts'!P:P,'Contributor Payouts'!$D:$D,"&gt;="&amp;'Squad-contributors'!$B204,'Contributor Payouts'!$D:$D,"&lt;"&amp;'Squad-contributors'!$B205,'Contributor Payouts'!F:F,'Squad-contributors'!$B$190)</f>
        <v>0</v>
      </c>
      <c r="E204" s="4">
        <f>SUMIFS('Contributor Payouts'!Q:Q,'Contributor Payouts'!$D:$D,"&gt;="&amp;'Squad-contributors'!$B204,'Contributor Payouts'!$D:$D,"&lt;"&amp;'Squad-contributors'!$B205,'Contributor Payouts'!G:G,'Squad-contributors'!$B$190)</f>
        <v>0</v>
      </c>
      <c r="F204" s="4">
        <f>SUMIFS('Contributor Payouts'!R:R,'Contributor Payouts'!$D:$D,"&gt;="&amp;'Squad-contributors'!$B204,'Contributor Payouts'!$D:$D,"&lt;"&amp;'Squad-contributors'!$B205,'Contributor Payouts'!H:H,'Squad-contributors'!$B$190)</f>
        <v>0</v>
      </c>
      <c r="G204" s="4">
        <f>SUMIFS('Contributor Payouts'!S:S,'Contributor Payouts'!$D:$D,"&gt;="&amp;'Squad-contributors'!$B204,'Contributor Payouts'!$D:$D,"&lt;"&amp;'Squad-contributors'!$B205,'Contributor Payouts'!I:I,'Squad-contributors'!$B$190)</f>
        <v>0</v>
      </c>
      <c r="H204" s="4">
        <f t="shared" si="61"/>
        <v>0</v>
      </c>
      <c r="J204" t="str">
        <f t="shared" si="62"/>
        <v>Aqua</v>
      </c>
      <c r="K204" s="1">
        <v>44621</v>
      </c>
      <c r="L204" s="26">
        <f t="shared" si="58"/>
        <v>0</v>
      </c>
      <c r="M204" s="26">
        <f t="shared" si="63"/>
        <v>0</v>
      </c>
      <c r="N204">
        <f>+SUMIFS('Other expenses'!$I:$I,'Other expenses'!$C:$C,"&gt;="&amp;'Squad-contributors'!$K204,'Other expenses'!$C:$C,"&lt;"&amp;'Squad-contributors'!$K205,'Other expenses'!$F:$F,'Squad-contributors'!$J204,'Other expenses'!$G:$G,'Squad-contributors'!N$90)</f>
        <v>0</v>
      </c>
      <c r="O204">
        <f>+SUMIFS('Other expenses'!$I:$I,'Other expenses'!$C:$C,"&gt;="&amp;'Squad-contributors'!$K204,'Other expenses'!$C:$C,"&lt;"&amp;'Squad-contributors'!$K205,'Other expenses'!$F:$F,'Squad-contributors'!$J204,'Other expenses'!$G:$G,'Squad-contributors'!O$90)</f>
        <v>0</v>
      </c>
      <c r="P204">
        <f>+SUMIFS('Other expenses'!$I:$I,'Other expenses'!$C:$C,"&gt;="&amp;'Squad-contributors'!$K204,'Other expenses'!$C:$C,"&lt;"&amp;'Squad-contributors'!$K205,'Other expenses'!$F:$F,'Squad-contributors'!$J204,'Other expenses'!$G:$G,'Squad-contributors'!P$90)</f>
        <v>0</v>
      </c>
      <c r="Q204">
        <f>+SUMIFS('Other expenses'!$I:$I,'Other expenses'!$C:$C,"&gt;="&amp;'Squad-contributors'!$K204,'Other expenses'!$C:$C,"&lt;"&amp;'Squad-contributors'!$K205,'Other expenses'!$F:$F,'Squad-contributors'!$J204,'Other expenses'!$G:$G,'Squad-contributors'!Q$90)</f>
        <v>0</v>
      </c>
      <c r="R204">
        <f>+SUMIFS('Other expenses'!$I:$I,'Other expenses'!$C:$C,"&gt;="&amp;'Squad-contributors'!$K204,'Other expenses'!$C:$C,"&lt;"&amp;'Squad-contributors'!$K205,'Other expenses'!$F:$F,'Squad-contributors'!$J204,'Other expenses'!$G:$G,'Squad-contributors'!R$90)</f>
        <v>0</v>
      </c>
      <c r="S204">
        <f>+SUMIFS('Other expenses'!$I:$I,'Other expenses'!$C:$C,"&gt;="&amp;'Squad-contributors'!$K204,'Other expenses'!$C:$C,"&lt;"&amp;'Squad-contributors'!$K205,'Other expenses'!$F:$F,'Squad-contributors'!$J204,'Other expenses'!$G:$G,'Squad-contributors'!S$90)</f>
        <v>0</v>
      </c>
      <c r="T204">
        <f>+SUMIFS('Other expenses'!$I:$I,'Other expenses'!$C:$C,"&gt;="&amp;'Squad-contributors'!$K204,'Other expenses'!$C:$C,"&lt;"&amp;'Squad-contributors'!$K205,'Other expenses'!$F:$F,'Squad-contributors'!$J204,'Other expenses'!$G:$G,'Squad-contributors'!T$90)</f>
        <v>0</v>
      </c>
      <c r="U204">
        <f>+SUMIFS('Other expenses'!$I:$I,'Other expenses'!$C:$C,"&gt;="&amp;'Squad-contributors'!$K204,'Other expenses'!$C:$C,"&lt;"&amp;'Squad-contributors'!$K205,'Other expenses'!$F:$F,'Squad-contributors'!$J204,'Other expenses'!$G:$G,'Squad-contributors'!U$90)</f>
        <v>0</v>
      </c>
      <c r="V204">
        <f>+SUMIFS('Other expenses'!$I:$I,'Other expenses'!$C:$C,"&gt;="&amp;'Squad-contributors'!$K204,'Other expenses'!$C:$C,"&lt;"&amp;'Squad-contributors'!$K205,'Other expenses'!$F:$F,'Squad-contributors'!$J204,'Other expenses'!$G:$G,'Squad-contributors'!V$90)</f>
        <v>0</v>
      </c>
      <c r="W204">
        <f>+SUMIFS('Other expenses'!$I:$I,'Other expenses'!$C:$C,"&gt;="&amp;'Squad-contributors'!$K204,'Other expenses'!$C:$C,"&lt;"&amp;'Squad-contributors'!$K205,'Other expenses'!$F:$F,'Squad-contributors'!$J204,'Other expenses'!$G:$G,'Squad-contributors'!W$90)</f>
        <v>0</v>
      </c>
      <c r="X204">
        <f>+SUMIFS('Other expenses'!$I:$I,'Other expenses'!$C:$C,"&gt;="&amp;'Squad-contributors'!$K204,'Other expenses'!$C:$C,"&lt;"&amp;'Squad-contributors'!$K205,'Other expenses'!$F:$F,'Squad-contributors'!$J204,'Other expenses'!$G:$G,'Squad-contributors'!X$90)</f>
        <v>0</v>
      </c>
      <c r="Y204" s="26">
        <f t="shared" si="59"/>
        <v>0</v>
      </c>
    </row>
    <row r="205" spans="1:25" x14ac:dyDescent="0.2">
      <c r="A205" t="str">
        <f t="shared" si="60"/>
        <v>Aqua</v>
      </c>
      <c r="B205" s="1">
        <v>44652</v>
      </c>
      <c r="C205" s="4">
        <f>SUMIFS('Contributor Payouts'!O:O,'Contributor Payouts'!$D:$D,"&gt;="&amp;'Squad-contributors'!$B205,'Contributor Payouts'!$D:$D,"&lt;"&amp;'Squad-contributors'!$B206,'Contributor Payouts'!E:E,'Squad-contributors'!$B$190)</f>
        <v>0</v>
      </c>
      <c r="D205" s="4">
        <f>SUMIFS('Contributor Payouts'!P:P,'Contributor Payouts'!$D:$D,"&gt;="&amp;'Squad-contributors'!$B205,'Contributor Payouts'!$D:$D,"&lt;"&amp;'Squad-contributors'!$B206,'Contributor Payouts'!F:F,'Squad-contributors'!$B$190)</f>
        <v>0</v>
      </c>
      <c r="E205" s="4">
        <f>SUMIFS('Contributor Payouts'!Q:Q,'Contributor Payouts'!$D:$D,"&gt;="&amp;'Squad-contributors'!$B205,'Contributor Payouts'!$D:$D,"&lt;"&amp;'Squad-contributors'!$B206,'Contributor Payouts'!G:G,'Squad-contributors'!$B$190)</f>
        <v>0</v>
      </c>
      <c r="F205" s="4">
        <f>SUMIFS('Contributor Payouts'!R:R,'Contributor Payouts'!$D:$D,"&gt;="&amp;'Squad-contributors'!$B205,'Contributor Payouts'!$D:$D,"&lt;"&amp;'Squad-contributors'!$B206,'Contributor Payouts'!H:H,'Squad-contributors'!$B$190)</f>
        <v>0</v>
      </c>
      <c r="G205" s="4">
        <f>SUMIFS('Contributor Payouts'!S:S,'Contributor Payouts'!$D:$D,"&gt;="&amp;'Squad-contributors'!$B205,'Contributor Payouts'!$D:$D,"&lt;"&amp;'Squad-contributors'!$B206,'Contributor Payouts'!I:I,'Squad-contributors'!$B$190)</f>
        <v>0</v>
      </c>
      <c r="H205" s="4">
        <f t="shared" si="61"/>
        <v>0</v>
      </c>
      <c r="J205" t="str">
        <f t="shared" si="62"/>
        <v>Aqua</v>
      </c>
      <c r="K205" s="1">
        <v>44652</v>
      </c>
      <c r="L205" s="26">
        <f t="shared" si="58"/>
        <v>0</v>
      </c>
      <c r="M205" s="26">
        <f t="shared" si="63"/>
        <v>0</v>
      </c>
      <c r="N205">
        <f>+SUMIFS('Other expenses'!$I:$I,'Other expenses'!$C:$C,"&gt;="&amp;'Squad-contributors'!$K205,'Other expenses'!$C:$C,"&lt;"&amp;'Squad-contributors'!$K206,'Other expenses'!$F:$F,'Squad-contributors'!$J205,'Other expenses'!$G:$G,'Squad-contributors'!N$90)</f>
        <v>0</v>
      </c>
      <c r="O205">
        <f>+SUMIFS('Other expenses'!$I:$I,'Other expenses'!$C:$C,"&gt;="&amp;'Squad-contributors'!$K205,'Other expenses'!$C:$C,"&lt;"&amp;'Squad-contributors'!$K206,'Other expenses'!$F:$F,'Squad-contributors'!$J205,'Other expenses'!$G:$G,'Squad-contributors'!O$90)</f>
        <v>0</v>
      </c>
      <c r="P205">
        <f>+SUMIFS('Other expenses'!$I:$I,'Other expenses'!$C:$C,"&gt;="&amp;'Squad-contributors'!$K205,'Other expenses'!$C:$C,"&lt;"&amp;'Squad-contributors'!$K206,'Other expenses'!$F:$F,'Squad-contributors'!$J205,'Other expenses'!$G:$G,'Squad-contributors'!P$90)</f>
        <v>0</v>
      </c>
      <c r="Q205">
        <f>+SUMIFS('Other expenses'!$I:$I,'Other expenses'!$C:$C,"&gt;="&amp;'Squad-contributors'!$K205,'Other expenses'!$C:$C,"&lt;"&amp;'Squad-contributors'!$K206,'Other expenses'!$F:$F,'Squad-contributors'!$J205,'Other expenses'!$G:$G,'Squad-contributors'!Q$90)</f>
        <v>0</v>
      </c>
      <c r="R205">
        <f>+SUMIFS('Other expenses'!$I:$I,'Other expenses'!$C:$C,"&gt;="&amp;'Squad-contributors'!$K205,'Other expenses'!$C:$C,"&lt;"&amp;'Squad-contributors'!$K206,'Other expenses'!$F:$F,'Squad-contributors'!$J205,'Other expenses'!$G:$G,'Squad-contributors'!R$90)</f>
        <v>0</v>
      </c>
      <c r="S205">
        <f>+SUMIFS('Other expenses'!$I:$I,'Other expenses'!$C:$C,"&gt;="&amp;'Squad-contributors'!$K205,'Other expenses'!$C:$C,"&lt;"&amp;'Squad-contributors'!$K206,'Other expenses'!$F:$F,'Squad-contributors'!$J205,'Other expenses'!$G:$G,'Squad-contributors'!S$90)</f>
        <v>0</v>
      </c>
      <c r="T205">
        <f>+SUMIFS('Other expenses'!$I:$I,'Other expenses'!$C:$C,"&gt;="&amp;'Squad-contributors'!$K205,'Other expenses'!$C:$C,"&lt;"&amp;'Squad-contributors'!$K206,'Other expenses'!$F:$F,'Squad-contributors'!$J205,'Other expenses'!$G:$G,'Squad-contributors'!T$90)</f>
        <v>0</v>
      </c>
      <c r="U205">
        <f>+SUMIFS('Other expenses'!$I:$I,'Other expenses'!$C:$C,"&gt;="&amp;'Squad-contributors'!$K205,'Other expenses'!$C:$C,"&lt;"&amp;'Squad-contributors'!$K206,'Other expenses'!$F:$F,'Squad-contributors'!$J205,'Other expenses'!$G:$G,'Squad-contributors'!U$90)</f>
        <v>0</v>
      </c>
      <c r="V205">
        <f>+SUMIFS('Other expenses'!$I:$I,'Other expenses'!$C:$C,"&gt;="&amp;'Squad-contributors'!$K205,'Other expenses'!$C:$C,"&lt;"&amp;'Squad-contributors'!$K206,'Other expenses'!$F:$F,'Squad-contributors'!$J205,'Other expenses'!$G:$G,'Squad-contributors'!V$90)</f>
        <v>0</v>
      </c>
      <c r="W205">
        <f>+SUMIFS('Other expenses'!$I:$I,'Other expenses'!$C:$C,"&gt;="&amp;'Squad-contributors'!$K205,'Other expenses'!$C:$C,"&lt;"&amp;'Squad-contributors'!$K206,'Other expenses'!$F:$F,'Squad-contributors'!$J205,'Other expenses'!$G:$G,'Squad-contributors'!W$90)</f>
        <v>0</v>
      </c>
      <c r="X205">
        <f>+SUMIFS('Other expenses'!$I:$I,'Other expenses'!$C:$C,"&gt;="&amp;'Squad-contributors'!$K205,'Other expenses'!$C:$C,"&lt;"&amp;'Squad-contributors'!$K206,'Other expenses'!$F:$F,'Squad-contributors'!$J205,'Other expenses'!$G:$G,'Squad-contributors'!X$90)</f>
        <v>0</v>
      </c>
      <c r="Y205" s="26">
        <f t="shared" si="59"/>
        <v>0</v>
      </c>
    </row>
    <row r="206" spans="1:25" x14ac:dyDescent="0.2">
      <c r="A206" t="str">
        <f t="shared" si="60"/>
        <v>Aqua</v>
      </c>
      <c r="B206" s="1">
        <v>44682</v>
      </c>
      <c r="C206" s="4">
        <f>SUMIFS('Contributor Payouts'!O:O,'Contributor Payouts'!$D:$D,"&gt;="&amp;'Squad-contributors'!$B206,'Contributor Payouts'!$D:$D,"&lt;"&amp;'Squad-contributors'!$B207,'Contributor Payouts'!E:E,'Squad-contributors'!$B$190)</f>
        <v>0</v>
      </c>
      <c r="D206" s="4">
        <f>SUMIFS('Contributor Payouts'!P:P,'Contributor Payouts'!$D:$D,"&gt;="&amp;'Squad-contributors'!$B206,'Contributor Payouts'!$D:$D,"&lt;"&amp;'Squad-contributors'!$B207,'Contributor Payouts'!F:F,'Squad-contributors'!$B$190)</f>
        <v>0</v>
      </c>
      <c r="E206" s="4">
        <f>SUMIFS('Contributor Payouts'!Q:Q,'Contributor Payouts'!$D:$D,"&gt;="&amp;'Squad-contributors'!$B206,'Contributor Payouts'!$D:$D,"&lt;"&amp;'Squad-contributors'!$B207,'Contributor Payouts'!G:G,'Squad-contributors'!$B$190)</f>
        <v>0</v>
      </c>
      <c r="F206" s="4">
        <f>SUMIFS('Contributor Payouts'!R:R,'Contributor Payouts'!$D:$D,"&gt;="&amp;'Squad-contributors'!$B206,'Contributor Payouts'!$D:$D,"&lt;"&amp;'Squad-contributors'!$B207,'Contributor Payouts'!H:H,'Squad-contributors'!$B$190)</f>
        <v>0</v>
      </c>
      <c r="G206" s="4">
        <f>SUMIFS('Contributor Payouts'!S:S,'Contributor Payouts'!$D:$D,"&gt;="&amp;'Squad-contributors'!$B206,'Contributor Payouts'!$D:$D,"&lt;"&amp;'Squad-contributors'!$B207,'Contributor Payouts'!I:I,'Squad-contributors'!$B$190)</f>
        <v>0</v>
      </c>
      <c r="H206" s="4">
        <f t="shared" si="61"/>
        <v>0</v>
      </c>
      <c r="J206" t="str">
        <f t="shared" si="62"/>
        <v>Aqua</v>
      </c>
      <c r="K206" s="1">
        <v>44682</v>
      </c>
      <c r="L206" s="26">
        <f t="shared" si="58"/>
        <v>0</v>
      </c>
      <c r="M206" s="26">
        <f t="shared" si="63"/>
        <v>0</v>
      </c>
      <c r="N206">
        <f>+SUMIFS('Other expenses'!$I:$I,'Other expenses'!$C:$C,"&gt;="&amp;'Squad-contributors'!$K206,'Other expenses'!$C:$C,"&lt;"&amp;'Squad-contributors'!$K207,'Other expenses'!$F:$F,'Squad-contributors'!$J206,'Other expenses'!$G:$G,'Squad-contributors'!N$90)</f>
        <v>0</v>
      </c>
      <c r="O206">
        <f>+SUMIFS('Other expenses'!$I:$I,'Other expenses'!$C:$C,"&gt;="&amp;'Squad-contributors'!$K206,'Other expenses'!$C:$C,"&lt;"&amp;'Squad-contributors'!$K207,'Other expenses'!$F:$F,'Squad-contributors'!$J206,'Other expenses'!$G:$G,'Squad-contributors'!O$90)</f>
        <v>0</v>
      </c>
      <c r="P206">
        <f>+SUMIFS('Other expenses'!$I:$I,'Other expenses'!$C:$C,"&gt;="&amp;'Squad-contributors'!$K206,'Other expenses'!$C:$C,"&lt;"&amp;'Squad-contributors'!$K207,'Other expenses'!$F:$F,'Squad-contributors'!$J206,'Other expenses'!$G:$G,'Squad-contributors'!P$90)</f>
        <v>0</v>
      </c>
      <c r="Q206">
        <f>+SUMIFS('Other expenses'!$I:$I,'Other expenses'!$C:$C,"&gt;="&amp;'Squad-contributors'!$K206,'Other expenses'!$C:$C,"&lt;"&amp;'Squad-contributors'!$K207,'Other expenses'!$F:$F,'Squad-contributors'!$J206,'Other expenses'!$G:$G,'Squad-contributors'!Q$90)</f>
        <v>0</v>
      </c>
      <c r="R206">
        <f>+SUMIFS('Other expenses'!$I:$I,'Other expenses'!$C:$C,"&gt;="&amp;'Squad-contributors'!$K206,'Other expenses'!$C:$C,"&lt;"&amp;'Squad-contributors'!$K207,'Other expenses'!$F:$F,'Squad-contributors'!$J206,'Other expenses'!$G:$G,'Squad-contributors'!R$90)</f>
        <v>0</v>
      </c>
      <c r="S206">
        <f>+SUMIFS('Other expenses'!$I:$I,'Other expenses'!$C:$C,"&gt;="&amp;'Squad-contributors'!$K206,'Other expenses'!$C:$C,"&lt;"&amp;'Squad-contributors'!$K207,'Other expenses'!$F:$F,'Squad-contributors'!$J206,'Other expenses'!$G:$G,'Squad-contributors'!S$90)</f>
        <v>0</v>
      </c>
      <c r="T206">
        <f>+SUMIFS('Other expenses'!$I:$I,'Other expenses'!$C:$C,"&gt;="&amp;'Squad-contributors'!$K206,'Other expenses'!$C:$C,"&lt;"&amp;'Squad-contributors'!$K207,'Other expenses'!$F:$F,'Squad-contributors'!$J206,'Other expenses'!$G:$G,'Squad-contributors'!T$90)</f>
        <v>0</v>
      </c>
      <c r="U206">
        <f>+SUMIFS('Other expenses'!$I:$I,'Other expenses'!$C:$C,"&gt;="&amp;'Squad-contributors'!$K206,'Other expenses'!$C:$C,"&lt;"&amp;'Squad-contributors'!$K207,'Other expenses'!$F:$F,'Squad-contributors'!$J206,'Other expenses'!$G:$G,'Squad-contributors'!U$90)</f>
        <v>0</v>
      </c>
      <c r="V206">
        <f>+SUMIFS('Other expenses'!$I:$I,'Other expenses'!$C:$C,"&gt;="&amp;'Squad-contributors'!$K206,'Other expenses'!$C:$C,"&lt;"&amp;'Squad-contributors'!$K207,'Other expenses'!$F:$F,'Squad-contributors'!$J206,'Other expenses'!$G:$G,'Squad-contributors'!V$90)</f>
        <v>0</v>
      </c>
      <c r="W206">
        <f>+SUMIFS('Other expenses'!$I:$I,'Other expenses'!$C:$C,"&gt;="&amp;'Squad-contributors'!$K206,'Other expenses'!$C:$C,"&lt;"&amp;'Squad-contributors'!$K207,'Other expenses'!$F:$F,'Squad-contributors'!$J206,'Other expenses'!$G:$G,'Squad-contributors'!W$90)</f>
        <v>0</v>
      </c>
      <c r="X206">
        <f>+SUMIFS('Other expenses'!$I:$I,'Other expenses'!$C:$C,"&gt;="&amp;'Squad-contributors'!$K206,'Other expenses'!$C:$C,"&lt;"&amp;'Squad-contributors'!$K207,'Other expenses'!$F:$F,'Squad-contributors'!$J206,'Other expenses'!$G:$G,'Squad-contributors'!X$90)</f>
        <v>0</v>
      </c>
      <c r="Y206" s="26">
        <f t="shared" si="59"/>
        <v>0</v>
      </c>
    </row>
    <row r="207" spans="1:25" x14ac:dyDescent="0.2">
      <c r="A207" t="str">
        <f t="shared" si="60"/>
        <v>Aqua</v>
      </c>
      <c r="B207" s="1">
        <v>44713</v>
      </c>
      <c r="J207" t="str">
        <f t="shared" si="62"/>
        <v>Aqua</v>
      </c>
      <c r="K207" s="1">
        <v>44713</v>
      </c>
      <c r="L207" s="26">
        <f t="shared" si="58"/>
        <v>0</v>
      </c>
      <c r="M207" s="26">
        <f t="shared" si="63"/>
        <v>0</v>
      </c>
    </row>
    <row r="210" spans="1:25" x14ac:dyDescent="0.2">
      <c r="A210" t="s">
        <v>1345</v>
      </c>
      <c r="B210" t="s">
        <v>50</v>
      </c>
      <c r="C210" s="2" t="s">
        <v>4</v>
      </c>
      <c r="D210" s="2" t="s">
        <v>5</v>
      </c>
      <c r="E210" s="2" t="s">
        <v>6</v>
      </c>
      <c r="F210" s="2" t="s">
        <v>7</v>
      </c>
      <c r="G210" s="2" t="s">
        <v>8</v>
      </c>
      <c r="H210" s="2" t="s">
        <v>1435</v>
      </c>
      <c r="J210" t="s">
        <v>1345</v>
      </c>
      <c r="K210" t="str">
        <f>+B210</f>
        <v>Dxventures</v>
      </c>
      <c r="L210" t="s">
        <v>1473</v>
      </c>
      <c r="M210" t="s">
        <v>1456</v>
      </c>
      <c r="N210" s="30" t="s">
        <v>883</v>
      </c>
      <c r="O210" s="30" t="s">
        <v>1414</v>
      </c>
      <c r="P210" s="30" t="s">
        <v>901</v>
      </c>
      <c r="Q210" s="30" t="s">
        <v>1035</v>
      </c>
      <c r="R210" s="30" t="s">
        <v>1003</v>
      </c>
      <c r="S210" s="30" t="s">
        <v>896</v>
      </c>
      <c r="T210" s="30" t="s">
        <v>968</v>
      </c>
      <c r="U210" s="30" t="s">
        <v>932</v>
      </c>
      <c r="V210" s="30" t="s">
        <v>1067</v>
      </c>
      <c r="W210" s="30" t="s">
        <v>874</v>
      </c>
      <c r="X210" s="30" t="s">
        <v>1044</v>
      </c>
    </row>
    <row r="211" spans="1:25" x14ac:dyDescent="0.2">
      <c r="A211" t="str">
        <f>+B$210</f>
        <v>Dxventures</v>
      </c>
      <c r="B211" s="1">
        <v>44228</v>
      </c>
      <c r="C211" s="4">
        <f>SUMIFS('Contributor Payouts'!O:O,'Contributor Payouts'!$D:$D,"&gt;="&amp;'Squad-contributors'!$B211,'Contributor Payouts'!$D:$D,"&lt;"&amp;'Squad-contributors'!$B212,'Contributor Payouts'!E:E,'Squad-contributors'!$B$210)</f>
        <v>0</v>
      </c>
      <c r="D211" s="4">
        <f>SUMIFS('Contributor Payouts'!P:P,'Contributor Payouts'!$D:$D,"&gt;="&amp;'Squad-contributors'!$B211,'Contributor Payouts'!$D:$D,"&lt;"&amp;'Squad-contributors'!$B212,'Contributor Payouts'!F:F,'Squad-contributors'!$B$210)</f>
        <v>400</v>
      </c>
      <c r="E211" s="4">
        <f>SUMIFS('Contributor Payouts'!Q:Q,'Contributor Payouts'!$D:$D,"&gt;="&amp;'Squad-contributors'!$B211,'Contributor Payouts'!$D:$D,"&lt;"&amp;'Squad-contributors'!$B212,'Contributor Payouts'!G:G,'Squad-contributors'!$B$210)</f>
        <v>0</v>
      </c>
      <c r="F211" s="4">
        <f>SUMIFS('Contributor Payouts'!R:R,'Contributor Payouts'!$D:$D,"&gt;="&amp;'Squad-contributors'!$B211,'Contributor Payouts'!$D:$D,"&lt;"&amp;'Squad-contributors'!$B212,'Contributor Payouts'!H:H,'Squad-contributors'!$B$210)</f>
        <v>0</v>
      </c>
      <c r="G211" s="4">
        <f>SUMIFS('Contributor Payouts'!S:S,'Contributor Payouts'!$D:$D,"&gt;="&amp;'Squad-contributors'!$B211,'Contributor Payouts'!$D:$D,"&lt;"&amp;'Squad-contributors'!$B212,'Contributor Payouts'!I:I,'Squad-contributors'!$B$210)</f>
        <v>0</v>
      </c>
      <c r="H211" s="4">
        <f>SUM(C211:G211)</f>
        <v>400</v>
      </c>
      <c r="J211" t="str">
        <f>+A211</f>
        <v>Dxventures</v>
      </c>
      <c r="K211" s="1">
        <v>44228</v>
      </c>
      <c r="L211" s="26">
        <f t="shared" ref="L211:L227" si="64">+SUM(M211:X211)</f>
        <v>400</v>
      </c>
      <c r="M211" s="26">
        <f>+H211</f>
        <v>400</v>
      </c>
      <c r="N211">
        <f>+SUMIFS('Other expenses'!$I:$I,'Other expenses'!$C:$C,"&gt;="&amp;'Squad-contributors'!$K211,'Other expenses'!$C:$C,"&lt;"&amp;'Squad-contributors'!$K212,'Other expenses'!$F:$F,'Squad-contributors'!$J211,'Other expenses'!$G:$G,'Squad-contributors'!N$90)</f>
        <v>0</v>
      </c>
      <c r="O211">
        <f>+SUMIFS('Other expenses'!$I:$I,'Other expenses'!$C:$C,"&gt;="&amp;'Squad-contributors'!$K211,'Other expenses'!$C:$C,"&lt;"&amp;'Squad-contributors'!$K212,'Other expenses'!$F:$F,'Squad-contributors'!$J211,'Other expenses'!$G:$G,'Squad-contributors'!O$90)</f>
        <v>0</v>
      </c>
      <c r="P211">
        <f>+SUMIFS('Other expenses'!$I:$I,'Other expenses'!$C:$C,"&gt;="&amp;'Squad-contributors'!$K211,'Other expenses'!$C:$C,"&lt;"&amp;'Squad-contributors'!$K212,'Other expenses'!$F:$F,'Squad-contributors'!$J211,'Other expenses'!$G:$G,'Squad-contributors'!P$90)</f>
        <v>0</v>
      </c>
      <c r="Q211">
        <f>+SUMIFS('Other expenses'!$I:$I,'Other expenses'!$C:$C,"&gt;="&amp;'Squad-contributors'!$K211,'Other expenses'!$C:$C,"&lt;"&amp;'Squad-contributors'!$K212,'Other expenses'!$F:$F,'Squad-contributors'!$J211,'Other expenses'!$G:$G,'Squad-contributors'!Q$90)</f>
        <v>0</v>
      </c>
      <c r="R211">
        <f>+SUMIFS('Other expenses'!$I:$I,'Other expenses'!$C:$C,"&gt;="&amp;'Squad-contributors'!$K211,'Other expenses'!$C:$C,"&lt;"&amp;'Squad-contributors'!$K212,'Other expenses'!$F:$F,'Squad-contributors'!$J211,'Other expenses'!$G:$G,'Squad-contributors'!R$90)</f>
        <v>0</v>
      </c>
      <c r="S211">
        <f>+SUMIFS('Other expenses'!$I:$I,'Other expenses'!$C:$C,"&gt;="&amp;'Squad-contributors'!$K211,'Other expenses'!$C:$C,"&lt;"&amp;'Squad-contributors'!$K212,'Other expenses'!$F:$F,'Squad-contributors'!$J211,'Other expenses'!$G:$G,'Squad-contributors'!S$90)</f>
        <v>0</v>
      </c>
      <c r="T211">
        <f>+SUMIFS('Other expenses'!$I:$I,'Other expenses'!$C:$C,"&gt;="&amp;'Squad-contributors'!$K211,'Other expenses'!$C:$C,"&lt;"&amp;'Squad-contributors'!$K212,'Other expenses'!$F:$F,'Squad-contributors'!$J211,'Other expenses'!$G:$G,'Squad-contributors'!T$90)</f>
        <v>0</v>
      </c>
      <c r="U211">
        <f>+SUMIFS('Other expenses'!$I:$I,'Other expenses'!$C:$C,"&gt;="&amp;'Squad-contributors'!$K211,'Other expenses'!$C:$C,"&lt;"&amp;'Squad-contributors'!$K212,'Other expenses'!$F:$F,'Squad-contributors'!$J211,'Other expenses'!$G:$G,'Squad-contributors'!U$90)</f>
        <v>0</v>
      </c>
      <c r="V211">
        <f>+SUMIFS('Other expenses'!$I:$I,'Other expenses'!$C:$C,"&gt;="&amp;'Squad-contributors'!$K211,'Other expenses'!$C:$C,"&lt;"&amp;'Squad-contributors'!$K212,'Other expenses'!$F:$F,'Squad-contributors'!$J211,'Other expenses'!$G:$G,'Squad-contributors'!V$90)</f>
        <v>0</v>
      </c>
      <c r="W211">
        <f>+SUMIFS('Other expenses'!$I:$I,'Other expenses'!$C:$C,"&gt;="&amp;'Squad-contributors'!$K211,'Other expenses'!$C:$C,"&lt;"&amp;'Squad-contributors'!$K212,'Other expenses'!$F:$F,'Squad-contributors'!$J211,'Other expenses'!$G:$G,'Squad-contributors'!W$90)</f>
        <v>0</v>
      </c>
      <c r="X211">
        <f>+SUMIFS('Other expenses'!$I:$I,'Other expenses'!$C:$C,"&gt;="&amp;'Squad-contributors'!$K211,'Other expenses'!$C:$C,"&lt;"&amp;'Squad-contributors'!$K212,'Other expenses'!$F:$F,'Squad-contributors'!$J211,'Other expenses'!$G:$G,'Squad-contributors'!X$90)</f>
        <v>0</v>
      </c>
      <c r="Y211" s="26">
        <f t="shared" ref="Y211:Y226" si="65">SUM(M211:X211)</f>
        <v>400</v>
      </c>
    </row>
    <row r="212" spans="1:25" x14ac:dyDescent="0.2">
      <c r="A212" t="str">
        <f t="shared" ref="A212:A227" si="66">+B$210</f>
        <v>Dxventures</v>
      </c>
      <c r="B212" s="1">
        <v>44256</v>
      </c>
      <c r="C212" s="4">
        <f>SUMIFS('Contributor Payouts'!O:O,'Contributor Payouts'!$D:$D,"&gt;="&amp;'Squad-contributors'!$B212,'Contributor Payouts'!$D:$D,"&lt;"&amp;'Squad-contributors'!$B213,'Contributor Payouts'!E:E,'Squad-contributors'!$B$210)</f>
        <v>0</v>
      </c>
      <c r="D212" s="4">
        <f>SUMIFS('Contributor Payouts'!P:P,'Contributor Payouts'!$D:$D,"&gt;="&amp;'Squad-contributors'!$B212,'Contributor Payouts'!$D:$D,"&lt;"&amp;'Squad-contributors'!$B213,'Contributor Payouts'!F:F,'Squad-contributors'!$B$210)</f>
        <v>1200</v>
      </c>
      <c r="E212" s="4">
        <f>SUMIFS('Contributor Payouts'!Q:Q,'Contributor Payouts'!$D:$D,"&gt;="&amp;'Squad-contributors'!$B212,'Contributor Payouts'!$D:$D,"&lt;"&amp;'Squad-contributors'!$B213,'Contributor Payouts'!G:G,'Squad-contributors'!$B$210)</f>
        <v>0</v>
      </c>
      <c r="F212" s="4">
        <f>SUMIFS('Contributor Payouts'!R:R,'Contributor Payouts'!$D:$D,"&gt;="&amp;'Squad-contributors'!$B212,'Contributor Payouts'!$D:$D,"&lt;"&amp;'Squad-contributors'!$B213,'Contributor Payouts'!H:H,'Squad-contributors'!$B$210)</f>
        <v>0</v>
      </c>
      <c r="G212" s="4">
        <f>SUMIFS('Contributor Payouts'!S:S,'Contributor Payouts'!$D:$D,"&gt;="&amp;'Squad-contributors'!$B212,'Contributor Payouts'!$D:$D,"&lt;"&amp;'Squad-contributors'!$B213,'Contributor Payouts'!I:I,'Squad-contributors'!$B$210)</f>
        <v>0</v>
      </c>
      <c r="H212" s="4">
        <f t="shared" ref="H212:H226" si="67">SUM(C212:G212)</f>
        <v>1200</v>
      </c>
      <c r="J212" t="str">
        <f t="shared" ref="J212:J227" si="68">+A212</f>
        <v>Dxventures</v>
      </c>
      <c r="K212" s="1">
        <v>44256</v>
      </c>
      <c r="L212" s="26">
        <f t="shared" si="64"/>
        <v>1200</v>
      </c>
      <c r="M212" s="26">
        <f t="shared" ref="M212:M227" si="69">+H212</f>
        <v>1200</v>
      </c>
      <c r="N212">
        <f>+SUMIFS('Other expenses'!$I:$I,'Other expenses'!$C:$C,"&gt;="&amp;'Squad-contributors'!$K212,'Other expenses'!$C:$C,"&lt;"&amp;'Squad-contributors'!$K213,'Other expenses'!$F:$F,'Squad-contributors'!$J212,'Other expenses'!$G:$G,'Squad-contributors'!N$90)</f>
        <v>0</v>
      </c>
      <c r="O212">
        <f>+SUMIFS('Other expenses'!$I:$I,'Other expenses'!$C:$C,"&gt;="&amp;'Squad-contributors'!$K212,'Other expenses'!$C:$C,"&lt;"&amp;'Squad-contributors'!$K213,'Other expenses'!$F:$F,'Squad-contributors'!$J212,'Other expenses'!$G:$G,'Squad-contributors'!O$90)</f>
        <v>0</v>
      </c>
      <c r="P212">
        <f>+SUMIFS('Other expenses'!$I:$I,'Other expenses'!$C:$C,"&gt;="&amp;'Squad-contributors'!$K212,'Other expenses'!$C:$C,"&lt;"&amp;'Squad-contributors'!$K213,'Other expenses'!$F:$F,'Squad-contributors'!$J212,'Other expenses'!$G:$G,'Squad-contributors'!P$90)</f>
        <v>0</v>
      </c>
      <c r="Q212">
        <f>+SUMIFS('Other expenses'!$I:$I,'Other expenses'!$C:$C,"&gt;="&amp;'Squad-contributors'!$K212,'Other expenses'!$C:$C,"&lt;"&amp;'Squad-contributors'!$K213,'Other expenses'!$F:$F,'Squad-contributors'!$J212,'Other expenses'!$G:$G,'Squad-contributors'!Q$90)</f>
        <v>0</v>
      </c>
      <c r="R212">
        <f>+SUMIFS('Other expenses'!$I:$I,'Other expenses'!$C:$C,"&gt;="&amp;'Squad-contributors'!$K212,'Other expenses'!$C:$C,"&lt;"&amp;'Squad-contributors'!$K213,'Other expenses'!$F:$F,'Squad-contributors'!$J212,'Other expenses'!$G:$G,'Squad-contributors'!R$90)</f>
        <v>0</v>
      </c>
      <c r="S212">
        <f>+SUMIFS('Other expenses'!$I:$I,'Other expenses'!$C:$C,"&gt;="&amp;'Squad-contributors'!$K212,'Other expenses'!$C:$C,"&lt;"&amp;'Squad-contributors'!$K213,'Other expenses'!$F:$F,'Squad-contributors'!$J212,'Other expenses'!$G:$G,'Squad-contributors'!S$90)</f>
        <v>0</v>
      </c>
      <c r="T212">
        <f>+SUMIFS('Other expenses'!$I:$I,'Other expenses'!$C:$C,"&gt;="&amp;'Squad-contributors'!$K212,'Other expenses'!$C:$C,"&lt;"&amp;'Squad-contributors'!$K213,'Other expenses'!$F:$F,'Squad-contributors'!$J212,'Other expenses'!$G:$G,'Squad-contributors'!T$90)</f>
        <v>0</v>
      </c>
      <c r="U212">
        <f>+SUMIFS('Other expenses'!$I:$I,'Other expenses'!$C:$C,"&gt;="&amp;'Squad-contributors'!$K212,'Other expenses'!$C:$C,"&lt;"&amp;'Squad-contributors'!$K213,'Other expenses'!$F:$F,'Squad-contributors'!$J212,'Other expenses'!$G:$G,'Squad-contributors'!U$90)</f>
        <v>0</v>
      </c>
      <c r="V212">
        <f>+SUMIFS('Other expenses'!$I:$I,'Other expenses'!$C:$C,"&gt;="&amp;'Squad-contributors'!$K212,'Other expenses'!$C:$C,"&lt;"&amp;'Squad-contributors'!$K213,'Other expenses'!$F:$F,'Squad-contributors'!$J212,'Other expenses'!$G:$G,'Squad-contributors'!V$90)</f>
        <v>0</v>
      </c>
      <c r="W212">
        <f>+SUMIFS('Other expenses'!$I:$I,'Other expenses'!$C:$C,"&gt;="&amp;'Squad-contributors'!$K212,'Other expenses'!$C:$C,"&lt;"&amp;'Squad-contributors'!$K213,'Other expenses'!$F:$F,'Squad-contributors'!$J212,'Other expenses'!$G:$G,'Squad-contributors'!W$90)</f>
        <v>0</v>
      </c>
      <c r="X212">
        <f>+SUMIFS('Other expenses'!$I:$I,'Other expenses'!$C:$C,"&gt;="&amp;'Squad-contributors'!$K212,'Other expenses'!$C:$C,"&lt;"&amp;'Squad-contributors'!$K213,'Other expenses'!$F:$F,'Squad-contributors'!$J212,'Other expenses'!$G:$G,'Squad-contributors'!X$90)</f>
        <v>0</v>
      </c>
      <c r="Y212" s="26">
        <f t="shared" si="65"/>
        <v>1200</v>
      </c>
    </row>
    <row r="213" spans="1:25" x14ac:dyDescent="0.2">
      <c r="A213" t="str">
        <f t="shared" si="66"/>
        <v>Dxventures</v>
      </c>
      <c r="B213" s="1">
        <v>44287</v>
      </c>
      <c r="C213" s="4">
        <f>SUMIFS('Contributor Payouts'!O:O,'Contributor Payouts'!$D:$D,"&gt;="&amp;'Squad-contributors'!$B213,'Contributor Payouts'!$D:$D,"&lt;"&amp;'Squad-contributors'!$B214,'Contributor Payouts'!E:E,'Squad-contributors'!$B$210)</f>
        <v>2000</v>
      </c>
      <c r="D213" s="4">
        <f>SUMIFS('Contributor Payouts'!P:P,'Contributor Payouts'!$D:$D,"&gt;="&amp;'Squad-contributors'!$B213,'Contributor Payouts'!$D:$D,"&lt;"&amp;'Squad-contributors'!$B214,'Contributor Payouts'!F:F,'Squad-contributors'!$B$210)</f>
        <v>1200</v>
      </c>
      <c r="E213" s="4">
        <f>SUMIFS('Contributor Payouts'!Q:Q,'Contributor Payouts'!$D:$D,"&gt;="&amp;'Squad-contributors'!$B213,'Contributor Payouts'!$D:$D,"&lt;"&amp;'Squad-contributors'!$B214,'Contributor Payouts'!G:G,'Squad-contributors'!$B$210)</f>
        <v>0</v>
      </c>
      <c r="F213" s="4">
        <f>SUMIFS('Contributor Payouts'!R:R,'Contributor Payouts'!$D:$D,"&gt;="&amp;'Squad-contributors'!$B213,'Contributor Payouts'!$D:$D,"&lt;"&amp;'Squad-contributors'!$B214,'Contributor Payouts'!H:H,'Squad-contributors'!$B$210)</f>
        <v>0</v>
      </c>
      <c r="G213" s="4">
        <f>SUMIFS('Contributor Payouts'!S:S,'Contributor Payouts'!$D:$D,"&gt;="&amp;'Squad-contributors'!$B213,'Contributor Payouts'!$D:$D,"&lt;"&amp;'Squad-contributors'!$B214,'Contributor Payouts'!I:I,'Squad-contributors'!$B$210)</f>
        <v>0</v>
      </c>
      <c r="H213" s="4">
        <f t="shared" si="67"/>
        <v>3200</v>
      </c>
      <c r="J213" t="str">
        <f t="shared" si="68"/>
        <v>Dxventures</v>
      </c>
      <c r="K213" s="1">
        <v>44287</v>
      </c>
      <c r="L213" s="26">
        <f t="shared" si="64"/>
        <v>3200</v>
      </c>
      <c r="M213" s="26">
        <f t="shared" si="69"/>
        <v>3200</v>
      </c>
      <c r="N213">
        <f>+SUMIFS('Other expenses'!$I:$I,'Other expenses'!$C:$C,"&gt;="&amp;'Squad-contributors'!$K213,'Other expenses'!$C:$C,"&lt;"&amp;'Squad-contributors'!$K214,'Other expenses'!$F:$F,'Squad-contributors'!$J213,'Other expenses'!$G:$G,'Squad-contributors'!N$90)</f>
        <v>0</v>
      </c>
      <c r="O213">
        <f>+SUMIFS('Other expenses'!$I:$I,'Other expenses'!$C:$C,"&gt;="&amp;'Squad-contributors'!$K213,'Other expenses'!$C:$C,"&lt;"&amp;'Squad-contributors'!$K214,'Other expenses'!$F:$F,'Squad-contributors'!$J213,'Other expenses'!$G:$G,'Squad-contributors'!O$90)</f>
        <v>0</v>
      </c>
      <c r="P213">
        <f>+SUMIFS('Other expenses'!$I:$I,'Other expenses'!$C:$C,"&gt;="&amp;'Squad-contributors'!$K213,'Other expenses'!$C:$C,"&lt;"&amp;'Squad-contributors'!$K214,'Other expenses'!$F:$F,'Squad-contributors'!$J213,'Other expenses'!$G:$G,'Squad-contributors'!P$90)</f>
        <v>0</v>
      </c>
      <c r="Q213">
        <f>+SUMIFS('Other expenses'!$I:$I,'Other expenses'!$C:$C,"&gt;="&amp;'Squad-contributors'!$K213,'Other expenses'!$C:$C,"&lt;"&amp;'Squad-contributors'!$K214,'Other expenses'!$F:$F,'Squad-contributors'!$J213,'Other expenses'!$G:$G,'Squad-contributors'!Q$90)</f>
        <v>0</v>
      </c>
      <c r="R213">
        <f>+SUMIFS('Other expenses'!$I:$I,'Other expenses'!$C:$C,"&gt;="&amp;'Squad-contributors'!$K213,'Other expenses'!$C:$C,"&lt;"&amp;'Squad-contributors'!$K214,'Other expenses'!$F:$F,'Squad-contributors'!$J213,'Other expenses'!$G:$G,'Squad-contributors'!R$90)</f>
        <v>0</v>
      </c>
      <c r="S213">
        <f>+SUMIFS('Other expenses'!$I:$I,'Other expenses'!$C:$C,"&gt;="&amp;'Squad-contributors'!$K213,'Other expenses'!$C:$C,"&lt;"&amp;'Squad-contributors'!$K214,'Other expenses'!$F:$F,'Squad-contributors'!$J213,'Other expenses'!$G:$G,'Squad-contributors'!S$90)</f>
        <v>0</v>
      </c>
      <c r="T213">
        <f>+SUMIFS('Other expenses'!$I:$I,'Other expenses'!$C:$C,"&gt;="&amp;'Squad-contributors'!$K213,'Other expenses'!$C:$C,"&lt;"&amp;'Squad-contributors'!$K214,'Other expenses'!$F:$F,'Squad-contributors'!$J213,'Other expenses'!$G:$G,'Squad-contributors'!T$90)</f>
        <v>0</v>
      </c>
      <c r="U213">
        <f>+SUMIFS('Other expenses'!$I:$I,'Other expenses'!$C:$C,"&gt;="&amp;'Squad-contributors'!$K213,'Other expenses'!$C:$C,"&lt;"&amp;'Squad-contributors'!$K214,'Other expenses'!$F:$F,'Squad-contributors'!$J213,'Other expenses'!$G:$G,'Squad-contributors'!U$90)</f>
        <v>0</v>
      </c>
      <c r="V213">
        <f>+SUMIFS('Other expenses'!$I:$I,'Other expenses'!$C:$C,"&gt;="&amp;'Squad-contributors'!$K213,'Other expenses'!$C:$C,"&lt;"&amp;'Squad-contributors'!$K214,'Other expenses'!$F:$F,'Squad-contributors'!$J213,'Other expenses'!$G:$G,'Squad-contributors'!V$90)</f>
        <v>0</v>
      </c>
      <c r="W213">
        <f>+SUMIFS('Other expenses'!$I:$I,'Other expenses'!$C:$C,"&gt;="&amp;'Squad-contributors'!$K213,'Other expenses'!$C:$C,"&lt;"&amp;'Squad-contributors'!$K214,'Other expenses'!$F:$F,'Squad-contributors'!$J213,'Other expenses'!$G:$G,'Squad-contributors'!W$90)</f>
        <v>0</v>
      </c>
      <c r="X213">
        <f>+SUMIFS('Other expenses'!$I:$I,'Other expenses'!$C:$C,"&gt;="&amp;'Squad-contributors'!$K213,'Other expenses'!$C:$C,"&lt;"&amp;'Squad-contributors'!$K214,'Other expenses'!$F:$F,'Squad-contributors'!$J213,'Other expenses'!$G:$G,'Squad-contributors'!X$90)</f>
        <v>0</v>
      </c>
      <c r="Y213" s="26">
        <f t="shared" si="65"/>
        <v>3200</v>
      </c>
    </row>
    <row r="214" spans="1:25" x14ac:dyDescent="0.2">
      <c r="A214" t="str">
        <f t="shared" si="66"/>
        <v>Dxventures</v>
      </c>
      <c r="B214" s="1">
        <v>44317</v>
      </c>
      <c r="C214" s="4">
        <f>SUMIFS('Contributor Payouts'!O:O,'Contributor Payouts'!$D:$D,"&gt;="&amp;'Squad-contributors'!$B214,'Contributor Payouts'!$D:$D,"&lt;"&amp;'Squad-contributors'!$B215,'Contributor Payouts'!E:E,'Squad-contributors'!$B$210)</f>
        <v>2000</v>
      </c>
      <c r="D214" s="4">
        <f>SUMIFS('Contributor Payouts'!P:P,'Contributor Payouts'!$D:$D,"&gt;="&amp;'Squad-contributors'!$B214,'Contributor Payouts'!$D:$D,"&lt;"&amp;'Squad-contributors'!$B215,'Contributor Payouts'!F:F,'Squad-contributors'!$B$210)</f>
        <v>1032</v>
      </c>
      <c r="E214" s="4">
        <f>SUMIFS('Contributor Payouts'!Q:Q,'Contributor Payouts'!$D:$D,"&gt;="&amp;'Squad-contributors'!$B214,'Contributor Payouts'!$D:$D,"&lt;"&amp;'Squad-contributors'!$B215,'Contributor Payouts'!G:G,'Squad-contributors'!$B$210)</f>
        <v>0</v>
      </c>
      <c r="F214" s="4">
        <f>SUMIFS('Contributor Payouts'!R:R,'Contributor Payouts'!$D:$D,"&gt;="&amp;'Squad-contributors'!$B214,'Contributor Payouts'!$D:$D,"&lt;"&amp;'Squad-contributors'!$B215,'Contributor Payouts'!H:H,'Squad-contributors'!$B$210)</f>
        <v>0</v>
      </c>
      <c r="G214" s="4">
        <f>SUMIFS('Contributor Payouts'!S:S,'Contributor Payouts'!$D:$D,"&gt;="&amp;'Squad-contributors'!$B214,'Contributor Payouts'!$D:$D,"&lt;"&amp;'Squad-contributors'!$B215,'Contributor Payouts'!I:I,'Squad-contributors'!$B$210)</f>
        <v>0</v>
      </c>
      <c r="H214" s="4">
        <f t="shared" si="67"/>
        <v>3032</v>
      </c>
      <c r="J214" t="str">
        <f t="shared" si="68"/>
        <v>Dxventures</v>
      </c>
      <c r="K214" s="1">
        <v>44317</v>
      </c>
      <c r="L214" s="26">
        <f t="shared" si="64"/>
        <v>3032</v>
      </c>
      <c r="M214" s="26">
        <f t="shared" si="69"/>
        <v>3032</v>
      </c>
      <c r="N214">
        <f>+SUMIFS('Other expenses'!$I:$I,'Other expenses'!$C:$C,"&gt;="&amp;'Squad-contributors'!$K214,'Other expenses'!$C:$C,"&lt;"&amp;'Squad-contributors'!$K215,'Other expenses'!$F:$F,'Squad-contributors'!$J214,'Other expenses'!$G:$G,'Squad-contributors'!N$90)</f>
        <v>0</v>
      </c>
      <c r="O214">
        <f>+SUMIFS('Other expenses'!$I:$I,'Other expenses'!$C:$C,"&gt;="&amp;'Squad-contributors'!$K214,'Other expenses'!$C:$C,"&lt;"&amp;'Squad-contributors'!$K215,'Other expenses'!$F:$F,'Squad-contributors'!$J214,'Other expenses'!$G:$G,'Squad-contributors'!O$90)</f>
        <v>0</v>
      </c>
      <c r="P214">
        <f>+SUMIFS('Other expenses'!$I:$I,'Other expenses'!$C:$C,"&gt;="&amp;'Squad-contributors'!$K214,'Other expenses'!$C:$C,"&lt;"&amp;'Squad-contributors'!$K215,'Other expenses'!$F:$F,'Squad-contributors'!$J214,'Other expenses'!$G:$G,'Squad-contributors'!P$90)</f>
        <v>0</v>
      </c>
      <c r="Q214">
        <f>+SUMIFS('Other expenses'!$I:$I,'Other expenses'!$C:$C,"&gt;="&amp;'Squad-contributors'!$K214,'Other expenses'!$C:$C,"&lt;"&amp;'Squad-contributors'!$K215,'Other expenses'!$F:$F,'Squad-contributors'!$J214,'Other expenses'!$G:$G,'Squad-contributors'!Q$90)</f>
        <v>0</v>
      </c>
      <c r="R214">
        <f>+SUMIFS('Other expenses'!$I:$I,'Other expenses'!$C:$C,"&gt;="&amp;'Squad-contributors'!$K214,'Other expenses'!$C:$C,"&lt;"&amp;'Squad-contributors'!$K215,'Other expenses'!$F:$F,'Squad-contributors'!$J214,'Other expenses'!$G:$G,'Squad-contributors'!R$90)</f>
        <v>0</v>
      </c>
      <c r="S214">
        <f>+SUMIFS('Other expenses'!$I:$I,'Other expenses'!$C:$C,"&gt;="&amp;'Squad-contributors'!$K214,'Other expenses'!$C:$C,"&lt;"&amp;'Squad-contributors'!$K215,'Other expenses'!$F:$F,'Squad-contributors'!$J214,'Other expenses'!$G:$G,'Squad-contributors'!S$90)</f>
        <v>0</v>
      </c>
      <c r="T214">
        <f>+SUMIFS('Other expenses'!$I:$I,'Other expenses'!$C:$C,"&gt;="&amp;'Squad-contributors'!$K214,'Other expenses'!$C:$C,"&lt;"&amp;'Squad-contributors'!$K215,'Other expenses'!$F:$F,'Squad-contributors'!$J214,'Other expenses'!$G:$G,'Squad-contributors'!T$90)</f>
        <v>0</v>
      </c>
      <c r="U214">
        <f>+SUMIFS('Other expenses'!$I:$I,'Other expenses'!$C:$C,"&gt;="&amp;'Squad-contributors'!$K214,'Other expenses'!$C:$C,"&lt;"&amp;'Squad-contributors'!$K215,'Other expenses'!$F:$F,'Squad-contributors'!$J214,'Other expenses'!$G:$G,'Squad-contributors'!U$90)</f>
        <v>0</v>
      </c>
      <c r="V214">
        <f>+SUMIFS('Other expenses'!$I:$I,'Other expenses'!$C:$C,"&gt;="&amp;'Squad-contributors'!$K214,'Other expenses'!$C:$C,"&lt;"&amp;'Squad-contributors'!$K215,'Other expenses'!$F:$F,'Squad-contributors'!$J214,'Other expenses'!$G:$G,'Squad-contributors'!V$90)</f>
        <v>0</v>
      </c>
      <c r="W214">
        <f>+SUMIFS('Other expenses'!$I:$I,'Other expenses'!$C:$C,"&gt;="&amp;'Squad-contributors'!$K214,'Other expenses'!$C:$C,"&lt;"&amp;'Squad-contributors'!$K215,'Other expenses'!$F:$F,'Squad-contributors'!$J214,'Other expenses'!$G:$G,'Squad-contributors'!W$90)</f>
        <v>0</v>
      </c>
      <c r="X214">
        <f>+SUMIFS('Other expenses'!$I:$I,'Other expenses'!$C:$C,"&gt;="&amp;'Squad-contributors'!$K214,'Other expenses'!$C:$C,"&lt;"&amp;'Squad-contributors'!$K215,'Other expenses'!$F:$F,'Squad-contributors'!$J214,'Other expenses'!$G:$G,'Squad-contributors'!X$90)</f>
        <v>0</v>
      </c>
      <c r="Y214" s="26">
        <f t="shared" si="65"/>
        <v>3032</v>
      </c>
    </row>
    <row r="215" spans="1:25" x14ac:dyDescent="0.2">
      <c r="A215" t="str">
        <f t="shared" si="66"/>
        <v>Dxventures</v>
      </c>
      <c r="B215" s="1">
        <v>44348</v>
      </c>
      <c r="C215" s="4">
        <f>SUMIFS('Contributor Payouts'!O:O,'Contributor Payouts'!$D:$D,"&gt;="&amp;'Squad-contributors'!$B215,'Contributor Payouts'!$D:$D,"&lt;"&amp;'Squad-contributors'!$B216,'Contributor Payouts'!E:E,'Squad-contributors'!$B$210)</f>
        <v>2000</v>
      </c>
      <c r="D215" s="4">
        <f>SUMIFS('Contributor Payouts'!P:P,'Contributor Payouts'!$D:$D,"&gt;="&amp;'Squad-contributors'!$B215,'Contributor Payouts'!$D:$D,"&lt;"&amp;'Squad-contributors'!$B216,'Contributor Payouts'!F:F,'Squad-contributors'!$B$210)</f>
        <v>1144.5</v>
      </c>
      <c r="E215" s="4">
        <f>SUMIFS('Contributor Payouts'!Q:Q,'Contributor Payouts'!$D:$D,"&gt;="&amp;'Squad-contributors'!$B215,'Contributor Payouts'!$D:$D,"&lt;"&amp;'Squad-contributors'!$B216,'Contributor Payouts'!G:G,'Squad-contributors'!$B$210)</f>
        <v>0</v>
      </c>
      <c r="F215" s="4">
        <f>SUMIFS('Contributor Payouts'!R:R,'Contributor Payouts'!$D:$D,"&gt;="&amp;'Squad-contributors'!$B215,'Contributor Payouts'!$D:$D,"&lt;"&amp;'Squad-contributors'!$B216,'Contributor Payouts'!H:H,'Squad-contributors'!$B$210)</f>
        <v>0</v>
      </c>
      <c r="G215" s="4">
        <f>SUMIFS('Contributor Payouts'!S:S,'Contributor Payouts'!$D:$D,"&gt;="&amp;'Squad-contributors'!$B215,'Contributor Payouts'!$D:$D,"&lt;"&amp;'Squad-contributors'!$B216,'Contributor Payouts'!I:I,'Squad-contributors'!$B$210)</f>
        <v>0</v>
      </c>
      <c r="H215" s="4">
        <f t="shared" si="67"/>
        <v>3144.5</v>
      </c>
      <c r="J215" t="str">
        <f t="shared" si="68"/>
        <v>Dxventures</v>
      </c>
      <c r="K215" s="1">
        <v>44348</v>
      </c>
      <c r="L215" s="26">
        <f t="shared" si="64"/>
        <v>3144.5</v>
      </c>
      <c r="M215" s="26">
        <f t="shared" si="69"/>
        <v>3144.5</v>
      </c>
      <c r="N215">
        <f>+SUMIFS('Other expenses'!$I:$I,'Other expenses'!$C:$C,"&gt;="&amp;'Squad-contributors'!$K215,'Other expenses'!$C:$C,"&lt;"&amp;'Squad-contributors'!$K216,'Other expenses'!$F:$F,'Squad-contributors'!$J215,'Other expenses'!$G:$G,'Squad-contributors'!N$90)</f>
        <v>0</v>
      </c>
      <c r="O215">
        <f>+SUMIFS('Other expenses'!$I:$I,'Other expenses'!$C:$C,"&gt;="&amp;'Squad-contributors'!$K215,'Other expenses'!$C:$C,"&lt;"&amp;'Squad-contributors'!$K216,'Other expenses'!$F:$F,'Squad-contributors'!$J215,'Other expenses'!$G:$G,'Squad-contributors'!O$90)</f>
        <v>0</v>
      </c>
      <c r="P215">
        <f>+SUMIFS('Other expenses'!$I:$I,'Other expenses'!$C:$C,"&gt;="&amp;'Squad-contributors'!$K215,'Other expenses'!$C:$C,"&lt;"&amp;'Squad-contributors'!$K216,'Other expenses'!$F:$F,'Squad-contributors'!$J215,'Other expenses'!$G:$G,'Squad-contributors'!P$90)</f>
        <v>0</v>
      </c>
      <c r="Q215">
        <f>+SUMIFS('Other expenses'!$I:$I,'Other expenses'!$C:$C,"&gt;="&amp;'Squad-contributors'!$K215,'Other expenses'!$C:$C,"&lt;"&amp;'Squad-contributors'!$K216,'Other expenses'!$F:$F,'Squad-contributors'!$J215,'Other expenses'!$G:$G,'Squad-contributors'!Q$90)</f>
        <v>0</v>
      </c>
      <c r="R215">
        <f>+SUMIFS('Other expenses'!$I:$I,'Other expenses'!$C:$C,"&gt;="&amp;'Squad-contributors'!$K215,'Other expenses'!$C:$C,"&lt;"&amp;'Squad-contributors'!$K216,'Other expenses'!$F:$F,'Squad-contributors'!$J215,'Other expenses'!$G:$G,'Squad-contributors'!R$90)</f>
        <v>0</v>
      </c>
      <c r="S215">
        <f>+SUMIFS('Other expenses'!$I:$I,'Other expenses'!$C:$C,"&gt;="&amp;'Squad-contributors'!$K215,'Other expenses'!$C:$C,"&lt;"&amp;'Squad-contributors'!$K216,'Other expenses'!$F:$F,'Squad-contributors'!$J215,'Other expenses'!$G:$G,'Squad-contributors'!S$90)</f>
        <v>0</v>
      </c>
      <c r="T215">
        <f>+SUMIFS('Other expenses'!$I:$I,'Other expenses'!$C:$C,"&gt;="&amp;'Squad-contributors'!$K215,'Other expenses'!$C:$C,"&lt;"&amp;'Squad-contributors'!$K216,'Other expenses'!$F:$F,'Squad-contributors'!$J215,'Other expenses'!$G:$G,'Squad-contributors'!T$90)</f>
        <v>0</v>
      </c>
      <c r="U215">
        <f>+SUMIFS('Other expenses'!$I:$I,'Other expenses'!$C:$C,"&gt;="&amp;'Squad-contributors'!$K215,'Other expenses'!$C:$C,"&lt;"&amp;'Squad-contributors'!$K216,'Other expenses'!$F:$F,'Squad-contributors'!$J215,'Other expenses'!$G:$G,'Squad-contributors'!U$90)</f>
        <v>0</v>
      </c>
      <c r="V215">
        <f>+SUMIFS('Other expenses'!$I:$I,'Other expenses'!$C:$C,"&gt;="&amp;'Squad-contributors'!$K215,'Other expenses'!$C:$C,"&lt;"&amp;'Squad-contributors'!$K216,'Other expenses'!$F:$F,'Squad-contributors'!$J215,'Other expenses'!$G:$G,'Squad-contributors'!V$90)</f>
        <v>0</v>
      </c>
      <c r="W215">
        <f>+SUMIFS('Other expenses'!$I:$I,'Other expenses'!$C:$C,"&gt;="&amp;'Squad-contributors'!$K215,'Other expenses'!$C:$C,"&lt;"&amp;'Squad-contributors'!$K216,'Other expenses'!$F:$F,'Squad-contributors'!$J215,'Other expenses'!$G:$G,'Squad-contributors'!W$90)</f>
        <v>0</v>
      </c>
      <c r="X215">
        <f>+SUMIFS('Other expenses'!$I:$I,'Other expenses'!$C:$C,"&gt;="&amp;'Squad-contributors'!$K215,'Other expenses'!$C:$C,"&lt;"&amp;'Squad-contributors'!$K216,'Other expenses'!$F:$F,'Squad-contributors'!$J215,'Other expenses'!$G:$G,'Squad-contributors'!X$90)</f>
        <v>0</v>
      </c>
      <c r="Y215" s="26">
        <f t="shared" si="65"/>
        <v>3144.5</v>
      </c>
    </row>
    <row r="216" spans="1:25" x14ac:dyDescent="0.2">
      <c r="A216" t="str">
        <f t="shared" si="66"/>
        <v>Dxventures</v>
      </c>
      <c r="B216" s="1">
        <v>44378</v>
      </c>
      <c r="C216" s="4">
        <f>SUMIFS('Contributor Payouts'!O:O,'Contributor Payouts'!$D:$D,"&gt;="&amp;'Squad-contributors'!$B216,'Contributor Payouts'!$D:$D,"&lt;"&amp;'Squad-contributors'!$B217,'Contributor Payouts'!E:E,'Squad-contributors'!$B$210)</f>
        <v>2000</v>
      </c>
      <c r="D216" s="4">
        <f>SUMIFS('Contributor Payouts'!P:P,'Contributor Payouts'!$D:$D,"&gt;="&amp;'Squad-contributors'!$B216,'Contributor Payouts'!$D:$D,"&lt;"&amp;'Squad-contributors'!$B217,'Contributor Payouts'!F:F,'Squad-contributors'!$B$210)</f>
        <v>800</v>
      </c>
      <c r="E216" s="4">
        <f>SUMIFS('Contributor Payouts'!Q:Q,'Contributor Payouts'!$D:$D,"&gt;="&amp;'Squad-contributors'!$B216,'Contributor Payouts'!$D:$D,"&lt;"&amp;'Squad-contributors'!$B217,'Contributor Payouts'!G:G,'Squad-contributors'!$B$210)</f>
        <v>0</v>
      </c>
      <c r="F216" s="4">
        <f>SUMIFS('Contributor Payouts'!R:R,'Contributor Payouts'!$D:$D,"&gt;="&amp;'Squad-contributors'!$B216,'Contributor Payouts'!$D:$D,"&lt;"&amp;'Squad-contributors'!$B217,'Contributor Payouts'!H:H,'Squad-contributors'!$B$210)</f>
        <v>0</v>
      </c>
      <c r="G216" s="4">
        <f>SUMIFS('Contributor Payouts'!S:S,'Contributor Payouts'!$D:$D,"&gt;="&amp;'Squad-contributors'!$B216,'Contributor Payouts'!$D:$D,"&lt;"&amp;'Squad-contributors'!$B217,'Contributor Payouts'!I:I,'Squad-contributors'!$B$210)</f>
        <v>0</v>
      </c>
      <c r="H216" s="4">
        <f t="shared" si="67"/>
        <v>2800</v>
      </c>
      <c r="J216" t="str">
        <f t="shared" si="68"/>
        <v>Dxventures</v>
      </c>
      <c r="K216" s="1">
        <v>44378</v>
      </c>
      <c r="L216" s="26">
        <f t="shared" si="64"/>
        <v>2800</v>
      </c>
      <c r="M216" s="26">
        <f t="shared" si="69"/>
        <v>2800</v>
      </c>
      <c r="N216">
        <f>+SUMIFS('Other expenses'!$I:$I,'Other expenses'!$C:$C,"&gt;="&amp;'Squad-contributors'!$K216,'Other expenses'!$C:$C,"&lt;"&amp;'Squad-contributors'!$K217,'Other expenses'!$F:$F,'Squad-contributors'!$J216,'Other expenses'!$G:$G,'Squad-contributors'!N$90)</f>
        <v>0</v>
      </c>
      <c r="O216">
        <f>+SUMIFS('Other expenses'!$I:$I,'Other expenses'!$C:$C,"&gt;="&amp;'Squad-contributors'!$K216,'Other expenses'!$C:$C,"&lt;"&amp;'Squad-contributors'!$K217,'Other expenses'!$F:$F,'Squad-contributors'!$J216,'Other expenses'!$G:$G,'Squad-contributors'!O$90)</f>
        <v>0</v>
      </c>
      <c r="P216">
        <f>+SUMIFS('Other expenses'!$I:$I,'Other expenses'!$C:$C,"&gt;="&amp;'Squad-contributors'!$K216,'Other expenses'!$C:$C,"&lt;"&amp;'Squad-contributors'!$K217,'Other expenses'!$F:$F,'Squad-contributors'!$J216,'Other expenses'!$G:$G,'Squad-contributors'!P$90)</f>
        <v>0</v>
      </c>
      <c r="Q216">
        <f>+SUMIFS('Other expenses'!$I:$I,'Other expenses'!$C:$C,"&gt;="&amp;'Squad-contributors'!$K216,'Other expenses'!$C:$C,"&lt;"&amp;'Squad-contributors'!$K217,'Other expenses'!$F:$F,'Squad-contributors'!$J216,'Other expenses'!$G:$G,'Squad-contributors'!Q$90)</f>
        <v>0</v>
      </c>
      <c r="R216">
        <f>+SUMIFS('Other expenses'!$I:$I,'Other expenses'!$C:$C,"&gt;="&amp;'Squad-contributors'!$K216,'Other expenses'!$C:$C,"&lt;"&amp;'Squad-contributors'!$K217,'Other expenses'!$F:$F,'Squad-contributors'!$J216,'Other expenses'!$G:$G,'Squad-contributors'!R$90)</f>
        <v>0</v>
      </c>
      <c r="S216">
        <f>+SUMIFS('Other expenses'!$I:$I,'Other expenses'!$C:$C,"&gt;="&amp;'Squad-contributors'!$K216,'Other expenses'!$C:$C,"&lt;"&amp;'Squad-contributors'!$K217,'Other expenses'!$F:$F,'Squad-contributors'!$J216,'Other expenses'!$G:$G,'Squad-contributors'!S$90)</f>
        <v>0</v>
      </c>
      <c r="T216">
        <f>+SUMIFS('Other expenses'!$I:$I,'Other expenses'!$C:$C,"&gt;="&amp;'Squad-contributors'!$K216,'Other expenses'!$C:$C,"&lt;"&amp;'Squad-contributors'!$K217,'Other expenses'!$F:$F,'Squad-contributors'!$J216,'Other expenses'!$G:$G,'Squad-contributors'!T$90)</f>
        <v>0</v>
      </c>
      <c r="U216">
        <f>+SUMIFS('Other expenses'!$I:$I,'Other expenses'!$C:$C,"&gt;="&amp;'Squad-contributors'!$K216,'Other expenses'!$C:$C,"&lt;"&amp;'Squad-contributors'!$K217,'Other expenses'!$F:$F,'Squad-contributors'!$J216,'Other expenses'!$G:$G,'Squad-contributors'!U$90)</f>
        <v>0</v>
      </c>
      <c r="V216">
        <f>+SUMIFS('Other expenses'!$I:$I,'Other expenses'!$C:$C,"&gt;="&amp;'Squad-contributors'!$K216,'Other expenses'!$C:$C,"&lt;"&amp;'Squad-contributors'!$K217,'Other expenses'!$F:$F,'Squad-contributors'!$J216,'Other expenses'!$G:$G,'Squad-contributors'!V$90)</f>
        <v>0</v>
      </c>
      <c r="W216">
        <f>+SUMIFS('Other expenses'!$I:$I,'Other expenses'!$C:$C,"&gt;="&amp;'Squad-contributors'!$K216,'Other expenses'!$C:$C,"&lt;"&amp;'Squad-contributors'!$K217,'Other expenses'!$F:$F,'Squad-contributors'!$J216,'Other expenses'!$G:$G,'Squad-contributors'!W$90)</f>
        <v>0</v>
      </c>
      <c r="X216">
        <f>+SUMIFS('Other expenses'!$I:$I,'Other expenses'!$C:$C,"&gt;="&amp;'Squad-contributors'!$K216,'Other expenses'!$C:$C,"&lt;"&amp;'Squad-contributors'!$K217,'Other expenses'!$F:$F,'Squad-contributors'!$J216,'Other expenses'!$G:$G,'Squad-contributors'!X$90)</f>
        <v>0</v>
      </c>
      <c r="Y216" s="26">
        <f t="shared" si="65"/>
        <v>2800</v>
      </c>
    </row>
    <row r="217" spans="1:25" x14ac:dyDescent="0.2">
      <c r="A217" t="str">
        <f t="shared" si="66"/>
        <v>Dxventures</v>
      </c>
      <c r="B217" s="1">
        <v>44409</v>
      </c>
      <c r="C217" s="4">
        <f>SUMIFS('Contributor Payouts'!O:O,'Contributor Payouts'!$D:$D,"&gt;="&amp;'Squad-contributors'!$B217,'Contributor Payouts'!$D:$D,"&lt;"&amp;'Squad-contributors'!$B218,'Contributor Payouts'!E:E,'Squad-contributors'!$B$210)</f>
        <v>2400</v>
      </c>
      <c r="D217" s="4">
        <f>SUMIFS('Contributor Payouts'!P:P,'Contributor Payouts'!$D:$D,"&gt;="&amp;'Squad-contributors'!$B217,'Contributor Payouts'!$D:$D,"&lt;"&amp;'Squad-contributors'!$B218,'Contributor Payouts'!F:F,'Squad-contributors'!$B$210)</f>
        <v>1038.0999999999999</v>
      </c>
      <c r="E217" s="4">
        <f>SUMIFS('Contributor Payouts'!Q:Q,'Contributor Payouts'!$D:$D,"&gt;="&amp;'Squad-contributors'!$B217,'Contributor Payouts'!$D:$D,"&lt;"&amp;'Squad-contributors'!$B218,'Contributor Payouts'!G:G,'Squad-contributors'!$B$210)</f>
        <v>0</v>
      </c>
      <c r="F217" s="4">
        <f>SUMIFS('Contributor Payouts'!R:R,'Contributor Payouts'!$D:$D,"&gt;="&amp;'Squad-contributors'!$B217,'Contributor Payouts'!$D:$D,"&lt;"&amp;'Squad-contributors'!$B218,'Contributor Payouts'!H:H,'Squad-contributors'!$B$210)</f>
        <v>0</v>
      </c>
      <c r="G217" s="4">
        <f>SUMIFS('Contributor Payouts'!S:S,'Contributor Payouts'!$D:$D,"&gt;="&amp;'Squad-contributors'!$B217,'Contributor Payouts'!$D:$D,"&lt;"&amp;'Squad-contributors'!$B218,'Contributor Payouts'!I:I,'Squad-contributors'!$B$210)</f>
        <v>0</v>
      </c>
      <c r="H217" s="4">
        <f t="shared" si="67"/>
        <v>3438.1</v>
      </c>
      <c r="J217" t="str">
        <f t="shared" si="68"/>
        <v>Dxventures</v>
      </c>
      <c r="K217" s="1">
        <v>44409</v>
      </c>
      <c r="L217" s="26">
        <f t="shared" si="64"/>
        <v>3438.1</v>
      </c>
      <c r="M217" s="26">
        <f t="shared" si="69"/>
        <v>3438.1</v>
      </c>
      <c r="N217">
        <f>+SUMIFS('Other expenses'!$I:$I,'Other expenses'!$C:$C,"&gt;="&amp;'Squad-contributors'!$K217,'Other expenses'!$C:$C,"&lt;"&amp;'Squad-contributors'!$K218,'Other expenses'!$F:$F,'Squad-contributors'!$J217,'Other expenses'!$G:$G,'Squad-contributors'!N$90)</f>
        <v>0</v>
      </c>
      <c r="O217">
        <f>+SUMIFS('Other expenses'!$I:$I,'Other expenses'!$C:$C,"&gt;="&amp;'Squad-contributors'!$K217,'Other expenses'!$C:$C,"&lt;"&amp;'Squad-contributors'!$K218,'Other expenses'!$F:$F,'Squad-contributors'!$J217,'Other expenses'!$G:$G,'Squad-contributors'!O$90)</f>
        <v>0</v>
      </c>
      <c r="P217">
        <f>+SUMIFS('Other expenses'!$I:$I,'Other expenses'!$C:$C,"&gt;="&amp;'Squad-contributors'!$K217,'Other expenses'!$C:$C,"&lt;"&amp;'Squad-contributors'!$K218,'Other expenses'!$F:$F,'Squad-contributors'!$J217,'Other expenses'!$G:$G,'Squad-contributors'!P$90)</f>
        <v>0</v>
      </c>
      <c r="Q217">
        <f>+SUMIFS('Other expenses'!$I:$I,'Other expenses'!$C:$C,"&gt;="&amp;'Squad-contributors'!$K217,'Other expenses'!$C:$C,"&lt;"&amp;'Squad-contributors'!$K218,'Other expenses'!$F:$F,'Squad-contributors'!$J217,'Other expenses'!$G:$G,'Squad-contributors'!Q$90)</f>
        <v>0</v>
      </c>
      <c r="R217">
        <f>+SUMIFS('Other expenses'!$I:$I,'Other expenses'!$C:$C,"&gt;="&amp;'Squad-contributors'!$K217,'Other expenses'!$C:$C,"&lt;"&amp;'Squad-contributors'!$K218,'Other expenses'!$F:$F,'Squad-contributors'!$J217,'Other expenses'!$G:$G,'Squad-contributors'!R$90)</f>
        <v>0</v>
      </c>
      <c r="S217">
        <f>+SUMIFS('Other expenses'!$I:$I,'Other expenses'!$C:$C,"&gt;="&amp;'Squad-contributors'!$K217,'Other expenses'!$C:$C,"&lt;"&amp;'Squad-contributors'!$K218,'Other expenses'!$F:$F,'Squad-contributors'!$J217,'Other expenses'!$G:$G,'Squad-contributors'!S$90)</f>
        <v>0</v>
      </c>
      <c r="T217">
        <f>+SUMIFS('Other expenses'!$I:$I,'Other expenses'!$C:$C,"&gt;="&amp;'Squad-contributors'!$K217,'Other expenses'!$C:$C,"&lt;"&amp;'Squad-contributors'!$K218,'Other expenses'!$F:$F,'Squad-contributors'!$J217,'Other expenses'!$G:$G,'Squad-contributors'!T$90)</f>
        <v>0</v>
      </c>
      <c r="U217">
        <f>+SUMIFS('Other expenses'!$I:$I,'Other expenses'!$C:$C,"&gt;="&amp;'Squad-contributors'!$K217,'Other expenses'!$C:$C,"&lt;"&amp;'Squad-contributors'!$K218,'Other expenses'!$F:$F,'Squad-contributors'!$J217,'Other expenses'!$G:$G,'Squad-contributors'!U$90)</f>
        <v>0</v>
      </c>
      <c r="V217">
        <f>+SUMIFS('Other expenses'!$I:$I,'Other expenses'!$C:$C,"&gt;="&amp;'Squad-contributors'!$K217,'Other expenses'!$C:$C,"&lt;"&amp;'Squad-contributors'!$K218,'Other expenses'!$F:$F,'Squad-contributors'!$J217,'Other expenses'!$G:$G,'Squad-contributors'!V$90)</f>
        <v>0</v>
      </c>
      <c r="W217">
        <f>+SUMIFS('Other expenses'!$I:$I,'Other expenses'!$C:$C,"&gt;="&amp;'Squad-contributors'!$K217,'Other expenses'!$C:$C,"&lt;"&amp;'Squad-contributors'!$K218,'Other expenses'!$F:$F,'Squad-contributors'!$J217,'Other expenses'!$G:$G,'Squad-contributors'!W$90)</f>
        <v>0</v>
      </c>
      <c r="X217">
        <f>+SUMIFS('Other expenses'!$I:$I,'Other expenses'!$C:$C,"&gt;="&amp;'Squad-contributors'!$K217,'Other expenses'!$C:$C,"&lt;"&amp;'Squad-contributors'!$K218,'Other expenses'!$F:$F,'Squad-contributors'!$J217,'Other expenses'!$G:$G,'Squad-contributors'!X$90)</f>
        <v>0</v>
      </c>
      <c r="Y217" s="26">
        <f t="shared" si="65"/>
        <v>3438.1</v>
      </c>
    </row>
    <row r="218" spans="1:25" x14ac:dyDescent="0.2">
      <c r="A218" t="str">
        <f t="shared" si="66"/>
        <v>Dxventures</v>
      </c>
      <c r="B218" s="1">
        <v>44440</v>
      </c>
      <c r="C218" s="4">
        <f>SUMIFS('Contributor Payouts'!O:O,'Contributor Payouts'!$D:$D,"&gt;="&amp;'Squad-contributors'!$B218,'Contributor Payouts'!$D:$D,"&lt;"&amp;'Squad-contributors'!$B219,'Contributor Payouts'!E:E,'Squad-contributors'!$B$210)</f>
        <v>3660</v>
      </c>
      <c r="D218" s="4">
        <f>SUMIFS('Contributor Payouts'!P:P,'Contributor Payouts'!$D:$D,"&gt;="&amp;'Squad-contributors'!$B218,'Contributor Payouts'!$D:$D,"&lt;"&amp;'Squad-contributors'!$B219,'Contributor Payouts'!F:F,'Squad-contributors'!$B$210)</f>
        <v>1140</v>
      </c>
      <c r="E218" s="4">
        <f>SUMIFS('Contributor Payouts'!Q:Q,'Contributor Payouts'!$D:$D,"&gt;="&amp;'Squad-contributors'!$B218,'Contributor Payouts'!$D:$D,"&lt;"&amp;'Squad-contributors'!$B219,'Contributor Payouts'!G:G,'Squad-contributors'!$B$210)</f>
        <v>0</v>
      </c>
      <c r="F218" s="4">
        <f>SUMIFS('Contributor Payouts'!R:R,'Contributor Payouts'!$D:$D,"&gt;="&amp;'Squad-contributors'!$B218,'Contributor Payouts'!$D:$D,"&lt;"&amp;'Squad-contributors'!$B219,'Contributor Payouts'!H:H,'Squad-contributors'!$B$210)</f>
        <v>0</v>
      </c>
      <c r="G218" s="4">
        <f>SUMIFS('Contributor Payouts'!S:S,'Contributor Payouts'!$D:$D,"&gt;="&amp;'Squad-contributors'!$B218,'Contributor Payouts'!$D:$D,"&lt;"&amp;'Squad-contributors'!$B219,'Contributor Payouts'!I:I,'Squad-contributors'!$B$210)</f>
        <v>0</v>
      </c>
      <c r="H218" s="4">
        <f t="shared" si="67"/>
        <v>4800</v>
      </c>
      <c r="J218" t="str">
        <f t="shared" si="68"/>
        <v>Dxventures</v>
      </c>
      <c r="K218" s="1">
        <v>44440</v>
      </c>
      <c r="L218" s="26">
        <f t="shared" si="64"/>
        <v>4800</v>
      </c>
      <c r="M218" s="26">
        <f t="shared" si="69"/>
        <v>4800</v>
      </c>
      <c r="N218">
        <f>+SUMIFS('Other expenses'!$I:$I,'Other expenses'!$C:$C,"&gt;="&amp;'Squad-contributors'!$K218,'Other expenses'!$C:$C,"&lt;"&amp;'Squad-contributors'!$K219,'Other expenses'!$F:$F,'Squad-contributors'!$J218,'Other expenses'!$G:$G,'Squad-contributors'!N$90)</f>
        <v>0</v>
      </c>
      <c r="O218">
        <f>+SUMIFS('Other expenses'!$I:$I,'Other expenses'!$C:$C,"&gt;="&amp;'Squad-contributors'!$K218,'Other expenses'!$C:$C,"&lt;"&amp;'Squad-contributors'!$K219,'Other expenses'!$F:$F,'Squad-contributors'!$J218,'Other expenses'!$G:$G,'Squad-contributors'!O$90)</f>
        <v>0</v>
      </c>
      <c r="P218">
        <f>+SUMIFS('Other expenses'!$I:$I,'Other expenses'!$C:$C,"&gt;="&amp;'Squad-contributors'!$K218,'Other expenses'!$C:$C,"&lt;"&amp;'Squad-contributors'!$K219,'Other expenses'!$F:$F,'Squad-contributors'!$J218,'Other expenses'!$G:$G,'Squad-contributors'!P$90)</f>
        <v>0</v>
      </c>
      <c r="Q218">
        <f>+SUMIFS('Other expenses'!$I:$I,'Other expenses'!$C:$C,"&gt;="&amp;'Squad-contributors'!$K218,'Other expenses'!$C:$C,"&lt;"&amp;'Squad-contributors'!$K219,'Other expenses'!$F:$F,'Squad-contributors'!$J218,'Other expenses'!$G:$G,'Squad-contributors'!Q$90)</f>
        <v>0</v>
      </c>
      <c r="R218">
        <f>+SUMIFS('Other expenses'!$I:$I,'Other expenses'!$C:$C,"&gt;="&amp;'Squad-contributors'!$K218,'Other expenses'!$C:$C,"&lt;"&amp;'Squad-contributors'!$K219,'Other expenses'!$F:$F,'Squad-contributors'!$J218,'Other expenses'!$G:$G,'Squad-contributors'!R$90)</f>
        <v>0</v>
      </c>
      <c r="S218">
        <f>+SUMIFS('Other expenses'!$I:$I,'Other expenses'!$C:$C,"&gt;="&amp;'Squad-contributors'!$K218,'Other expenses'!$C:$C,"&lt;"&amp;'Squad-contributors'!$K219,'Other expenses'!$F:$F,'Squad-contributors'!$J218,'Other expenses'!$G:$G,'Squad-contributors'!S$90)</f>
        <v>0</v>
      </c>
      <c r="T218">
        <f>+SUMIFS('Other expenses'!$I:$I,'Other expenses'!$C:$C,"&gt;="&amp;'Squad-contributors'!$K218,'Other expenses'!$C:$C,"&lt;"&amp;'Squad-contributors'!$K219,'Other expenses'!$F:$F,'Squad-contributors'!$J218,'Other expenses'!$G:$G,'Squad-contributors'!T$90)</f>
        <v>0</v>
      </c>
      <c r="U218">
        <f>+SUMIFS('Other expenses'!$I:$I,'Other expenses'!$C:$C,"&gt;="&amp;'Squad-contributors'!$K218,'Other expenses'!$C:$C,"&lt;"&amp;'Squad-contributors'!$K219,'Other expenses'!$F:$F,'Squad-contributors'!$J218,'Other expenses'!$G:$G,'Squad-contributors'!U$90)</f>
        <v>0</v>
      </c>
      <c r="V218">
        <f>+SUMIFS('Other expenses'!$I:$I,'Other expenses'!$C:$C,"&gt;="&amp;'Squad-contributors'!$K218,'Other expenses'!$C:$C,"&lt;"&amp;'Squad-contributors'!$K219,'Other expenses'!$F:$F,'Squad-contributors'!$J218,'Other expenses'!$G:$G,'Squad-contributors'!V$90)</f>
        <v>0</v>
      </c>
      <c r="W218">
        <f>+SUMIFS('Other expenses'!$I:$I,'Other expenses'!$C:$C,"&gt;="&amp;'Squad-contributors'!$K218,'Other expenses'!$C:$C,"&lt;"&amp;'Squad-contributors'!$K219,'Other expenses'!$F:$F,'Squad-contributors'!$J218,'Other expenses'!$G:$G,'Squad-contributors'!W$90)</f>
        <v>0</v>
      </c>
      <c r="X218">
        <f>+SUMIFS('Other expenses'!$I:$I,'Other expenses'!$C:$C,"&gt;="&amp;'Squad-contributors'!$K218,'Other expenses'!$C:$C,"&lt;"&amp;'Squad-contributors'!$K219,'Other expenses'!$F:$F,'Squad-contributors'!$J218,'Other expenses'!$G:$G,'Squad-contributors'!X$90)</f>
        <v>0</v>
      </c>
      <c r="Y218" s="26">
        <f t="shared" si="65"/>
        <v>4800</v>
      </c>
    </row>
    <row r="219" spans="1:25" x14ac:dyDescent="0.2">
      <c r="A219" t="str">
        <f t="shared" si="66"/>
        <v>Dxventures</v>
      </c>
      <c r="B219" s="1">
        <v>44470</v>
      </c>
      <c r="C219" s="4">
        <f>SUMIFS('Contributor Payouts'!O:O,'Contributor Payouts'!$D:$D,"&gt;="&amp;'Squad-contributors'!$B219,'Contributor Payouts'!$D:$D,"&lt;"&amp;'Squad-contributors'!$B220,'Contributor Payouts'!E:E,'Squad-contributors'!$B$210)</f>
        <v>2400</v>
      </c>
      <c r="D219" s="4">
        <f>SUMIFS('Contributor Payouts'!P:P,'Contributor Payouts'!$D:$D,"&gt;="&amp;'Squad-contributors'!$B219,'Contributor Payouts'!$D:$D,"&lt;"&amp;'Squad-contributors'!$B220,'Contributor Payouts'!F:F,'Squad-contributors'!$B$210)</f>
        <v>720</v>
      </c>
      <c r="E219" s="4">
        <f>SUMIFS('Contributor Payouts'!Q:Q,'Contributor Payouts'!$D:$D,"&gt;="&amp;'Squad-contributors'!$B219,'Contributor Payouts'!$D:$D,"&lt;"&amp;'Squad-contributors'!$B220,'Contributor Payouts'!G:G,'Squad-contributors'!$B$210)</f>
        <v>0</v>
      </c>
      <c r="F219" s="4">
        <f>SUMIFS('Contributor Payouts'!R:R,'Contributor Payouts'!$D:$D,"&gt;="&amp;'Squad-contributors'!$B219,'Contributor Payouts'!$D:$D,"&lt;"&amp;'Squad-contributors'!$B220,'Contributor Payouts'!H:H,'Squad-contributors'!$B$210)</f>
        <v>0</v>
      </c>
      <c r="G219" s="4">
        <f>SUMIFS('Contributor Payouts'!S:S,'Contributor Payouts'!$D:$D,"&gt;="&amp;'Squad-contributors'!$B219,'Contributor Payouts'!$D:$D,"&lt;"&amp;'Squad-contributors'!$B220,'Contributor Payouts'!I:I,'Squad-contributors'!$B$210)</f>
        <v>0</v>
      </c>
      <c r="H219" s="4">
        <f t="shared" si="67"/>
        <v>3120</v>
      </c>
      <c r="J219" t="str">
        <f t="shared" si="68"/>
        <v>Dxventures</v>
      </c>
      <c r="K219" s="1">
        <v>44470</v>
      </c>
      <c r="L219" s="26">
        <f t="shared" si="64"/>
        <v>3120</v>
      </c>
      <c r="M219" s="26">
        <f t="shared" si="69"/>
        <v>3120</v>
      </c>
      <c r="N219">
        <f>+SUMIFS('Other expenses'!$I:$I,'Other expenses'!$C:$C,"&gt;="&amp;'Squad-contributors'!$K219,'Other expenses'!$C:$C,"&lt;"&amp;'Squad-contributors'!$K220,'Other expenses'!$F:$F,'Squad-contributors'!$J219,'Other expenses'!$G:$G,'Squad-contributors'!N$90)</f>
        <v>0</v>
      </c>
      <c r="O219">
        <f>+SUMIFS('Other expenses'!$I:$I,'Other expenses'!$C:$C,"&gt;="&amp;'Squad-contributors'!$K219,'Other expenses'!$C:$C,"&lt;"&amp;'Squad-contributors'!$K220,'Other expenses'!$F:$F,'Squad-contributors'!$J219,'Other expenses'!$G:$G,'Squad-contributors'!O$90)</f>
        <v>0</v>
      </c>
      <c r="P219">
        <f>+SUMIFS('Other expenses'!$I:$I,'Other expenses'!$C:$C,"&gt;="&amp;'Squad-contributors'!$K219,'Other expenses'!$C:$C,"&lt;"&amp;'Squad-contributors'!$K220,'Other expenses'!$F:$F,'Squad-contributors'!$J219,'Other expenses'!$G:$G,'Squad-contributors'!P$90)</f>
        <v>0</v>
      </c>
      <c r="Q219">
        <f>+SUMIFS('Other expenses'!$I:$I,'Other expenses'!$C:$C,"&gt;="&amp;'Squad-contributors'!$K219,'Other expenses'!$C:$C,"&lt;"&amp;'Squad-contributors'!$K220,'Other expenses'!$F:$F,'Squad-contributors'!$J219,'Other expenses'!$G:$G,'Squad-contributors'!Q$90)</f>
        <v>0</v>
      </c>
      <c r="R219">
        <f>+SUMIFS('Other expenses'!$I:$I,'Other expenses'!$C:$C,"&gt;="&amp;'Squad-contributors'!$K219,'Other expenses'!$C:$C,"&lt;"&amp;'Squad-contributors'!$K220,'Other expenses'!$F:$F,'Squad-contributors'!$J219,'Other expenses'!$G:$G,'Squad-contributors'!R$90)</f>
        <v>0</v>
      </c>
      <c r="S219">
        <f>+SUMIFS('Other expenses'!$I:$I,'Other expenses'!$C:$C,"&gt;="&amp;'Squad-contributors'!$K219,'Other expenses'!$C:$C,"&lt;"&amp;'Squad-contributors'!$K220,'Other expenses'!$F:$F,'Squad-contributors'!$J219,'Other expenses'!$G:$G,'Squad-contributors'!S$90)</f>
        <v>0</v>
      </c>
      <c r="T219">
        <f>+SUMIFS('Other expenses'!$I:$I,'Other expenses'!$C:$C,"&gt;="&amp;'Squad-contributors'!$K219,'Other expenses'!$C:$C,"&lt;"&amp;'Squad-contributors'!$K220,'Other expenses'!$F:$F,'Squad-contributors'!$J219,'Other expenses'!$G:$G,'Squad-contributors'!T$90)</f>
        <v>0</v>
      </c>
      <c r="U219">
        <f>+SUMIFS('Other expenses'!$I:$I,'Other expenses'!$C:$C,"&gt;="&amp;'Squad-contributors'!$K219,'Other expenses'!$C:$C,"&lt;"&amp;'Squad-contributors'!$K220,'Other expenses'!$F:$F,'Squad-contributors'!$J219,'Other expenses'!$G:$G,'Squad-contributors'!U$90)</f>
        <v>0</v>
      </c>
      <c r="V219">
        <f>+SUMIFS('Other expenses'!$I:$I,'Other expenses'!$C:$C,"&gt;="&amp;'Squad-contributors'!$K219,'Other expenses'!$C:$C,"&lt;"&amp;'Squad-contributors'!$K220,'Other expenses'!$F:$F,'Squad-contributors'!$J219,'Other expenses'!$G:$G,'Squad-contributors'!V$90)</f>
        <v>0</v>
      </c>
      <c r="W219">
        <f>+SUMIFS('Other expenses'!$I:$I,'Other expenses'!$C:$C,"&gt;="&amp;'Squad-contributors'!$K219,'Other expenses'!$C:$C,"&lt;"&amp;'Squad-contributors'!$K220,'Other expenses'!$F:$F,'Squad-contributors'!$J219,'Other expenses'!$G:$G,'Squad-contributors'!W$90)</f>
        <v>0</v>
      </c>
      <c r="X219">
        <f>+SUMIFS('Other expenses'!$I:$I,'Other expenses'!$C:$C,"&gt;="&amp;'Squad-contributors'!$K219,'Other expenses'!$C:$C,"&lt;"&amp;'Squad-contributors'!$K220,'Other expenses'!$F:$F,'Squad-contributors'!$J219,'Other expenses'!$G:$G,'Squad-contributors'!X$90)</f>
        <v>0</v>
      </c>
      <c r="Y219" s="26">
        <f t="shared" si="65"/>
        <v>3120</v>
      </c>
    </row>
    <row r="220" spans="1:25" x14ac:dyDescent="0.2">
      <c r="A220" t="str">
        <f t="shared" si="66"/>
        <v>Dxventures</v>
      </c>
      <c r="B220" s="1">
        <v>44501</v>
      </c>
      <c r="C220" s="4">
        <f>SUMIFS('Contributor Payouts'!O:O,'Contributor Payouts'!$D:$D,"&gt;="&amp;'Squad-contributors'!$B220,'Contributor Payouts'!$D:$D,"&lt;"&amp;'Squad-contributors'!$B221,'Contributor Payouts'!E:E,'Squad-contributors'!$B$210)</f>
        <v>2400</v>
      </c>
      <c r="D220" s="4">
        <f>SUMIFS('Contributor Payouts'!P:P,'Contributor Payouts'!$D:$D,"&gt;="&amp;'Squad-contributors'!$B220,'Contributor Payouts'!$D:$D,"&lt;"&amp;'Squad-contributors'!$B221,'Contributor Payouts'!F:F,'Squad-contributors'!$B$210)</f>
        <v>640</v>
      </c>
      <c r="E220" s="4">
        <f>SUMIFS('Contributor Payouts'!Q:Q,'Contributor Payouts'!$D:$D,"&gt;="&amp;'Squad-contributors'!$B220,'Contributor Payouts'!$D:$D,"&lt;"&amp;'Squad-contributors'!$B221,'Contributor Payouts'!G:G,'Squad-contributors'!$B$210)</f>
        <v>0</v>
      </c>
      <c r="F220" s="4">
        <f>SUMIFS('Contributor Payouts'!R:R,'Contributor Payouts'!$D:$D,"&gt;="&amp;'Squad-contributors'!$B220,'Contributor Payouts'!$D:$D,"&lt;"&amp;'Squad-contributors'!$B221,'Contributor Payouts'!H:H,'Squad-contributors'!$B$210)</f>
        <v>0</v>
      </c>
      <c r="G220" s="4">
        <f>SUMIFS('Contributor Payouts'!S:S,'Contributor Payouts'!$D:$D,"&gt;="&amp;'Squad-contributors'!$B220,'Contributor Payouts'!$D:$D,"&lt;"&amp;'Squad-contributors'!$B221,'Contributor Payouts'!I:I,'Squad-contributors'!$B$210)</f>
        <v>0</v>
      </c>
      <c r="H220" s="4">
        <f t="shared" si="67"/>
        <v>3040</v>
      </c>
      <c r="J220" t="str">
        <f t="shared" si="68"/>
        <v>Dxventures</v>
      </c>
      <c r="K220" s="1">
        <v>44501</v>
      </c>
      <c r="L220" s="26">
        <f t="shared" si="64"/>
        <v>3040</v>
      </c>
      <c r="M220" s="26">
        <f t="shared" si="69"/>
        <v>3040</v>
      </c>
      <c r="N220">
        <f>+SUMIFS('Other expenses'!$I:$I,'Other expenses'!$C:$C,"&gt;="&amp;'Squad-contributors'!$K220,'Other expenses'!$C:$C,"&lt;"&amp;'Squad-contributors'!$K221,'Other expenses'!$F:$F,'Squad-contributors'!$J220,'Other expenses'!$G:$G,'Squad-contributors'!N$90)</f>
        <v>0</v>
      </c>
      <c r="O220">
        <f>+SUMIFS('Other expenses'!$I:$I,'Other expenses'!$C:$C,"&gt;="&amp;'Squad-contributors'!$K220,'Other expenses'!$C:$C,"&lt;"&amp;'Squad-contributors'!$K221,'Other expenses'!$F:$F,'Squad-contributors'!$J220,'Other expenses'!$G:$G,'Squad-contributors'!O$90)</f>
        <v>0</v>
      </c>
      <c r="P220">
        <f>+SUMIFS('Other expenses'!$I:$I,'Other expenses'!$C:$C,"&gt;="&amp;'Squad-contributors'!$K220,'Other expenses'!$C:$C,"&lt;"&amp;'Squad-contributors'!$K221,'Other expenses'!$F:$F,'Squad-contributors'!$J220,'Other expenses'!$G:$G,'Squad-contributors'!P$90)</f>
        <v>0</v>
      </c>
      <c r="Q220">
        <f>+SUMIFS('Other expenses'!$I:$I,'Other expenses'!$C:$C,"&gt;="&amp;'Squad-contributors'!$K220,'Other expenses'!$C:$C,"&lt;"&amp;'Squad-contributors'!$K221,'Other expenses'!$F:$F,'Squad-contributors'!$J220,'Other expenses'!$G:$G,'Squad-contributors'!Q$90)</f>
        <v>0</v>
      </c>
      <c r="R220">
        <f>+SUMIFS('Other expenses'!$I:$I,'Other expenses'!$C:$C,"&gt;="&amp;'Squad-contributors'!$K220,'Other expenses'!$C:$C,"&lt;"&amp;'Squad-contributors'!$K221,'Other expenses'!$F:$F,'Squad-contributors'!$J220,'Other expenses'!$G:$G,'Squad-contributors'!R$90)</f>
        <v>0</v>
      </c>
      <c r="S220">
        <f>+SUMIFS('Other expenses'!$I:$I,'Other expenses'!$C:$C,"&gt;="&amp;'Squad-contributors'!$K220,'Other expenses'!$C:$C,"&lt;"&amp;'Squad-contributors'!$K221,'Other expenses'!$F:$F,'Squad-contributors'!$J220,'Other expenses'!$G:$G,'Squad-contributors'!S$90)</f>
        <v>0</v>
      </c>
      <c r="T220">
        <f>+SUMIFS('Other expenses'!$I:$I,'Other expenses'!$C:$C,"&gt;="&amp;'Squad-contributors'!$K220,'Other expenses'!$C:$C,"&lt;"&amp;'Squad-contributors'!$K221,'Other expenses'!$F:$F,'Squad-contributors'!$J220,'Other expenses'!$G:$G,'Squad-contributors'!T$90)</f>
        <v>0</v>
      </c>
      <c r="U220">
        <f>+SUMIFS('Other expenses'!$I:$I,'Other expenses'!$C:$C,"&gt;="&amp;'Squad-contributors'!$K220,'Other expenses'!$C:$C,"&lt;"&amp;'Squad-contributors'!$K221,'Other expenses'!$F:$F,'Squad-contributors'!$J220,'Other expenses'!$G:$G,'Squad-contributors'!U$90)</f>
        <v>0</v>
      </c>
      <c r="V220">
        <f>+SUMIFS('Other expenses'!$I:$I,'Other expenses'!$C:$C,"&gt;="&amp;'Squad-contributors'!$K220,'Other expenses'!$C:$C,"&lt;"&amp;'Squad-contributors'!$K221,'Other expenses'!$F:$F,'Squad-contributors'!$J220,'Other expenses'!$G:$G,'Squad-contributors'!V$90)</f>
        <v>0</v>
      </c>
      <c r="W220">
        <f>+SUMIFS('Other expenses'!$I:$I,'Other expenses'!$C:$C,"&gt;="&amp;'Squad-contributors'!$K220,'Other expenses'!$C:$C,"&lt;"&amp;'Squad-contributors'!$K221,'Other expenses'!$F:$F,'Squad-contributors'!$J220,'Other expenses'!$G:$G,'Squad-contributors'!W$90)</f>
        <v>0</v>
      </c>
      <c r="X220">
        <f>+SUMIFS('Other expenses'!$I:$I,'Other expenses'!$C:$C,"&gt;="&amp;'Squad-contributors'!$K220,'Other expenses'!$C:$C,"&lt;"&amp;'Squad-contributors'!$K221,'Other expenses'!$F:$F,'Squad-contributors'!$J220,'Other expenses'!$G:$G,'Squad-contributors'!X$90)</f>
        <v>0</v>
      </c>
      <c r="Y220" s="26">
        <f t="shared" si="65"/>
        <v>3040</v>
      </c>
    </row>
    <row r="221" spans="1:25" x14ac:dyDescent="0.2">
      <c r="A221" t="str">
        <f t="shared" si="66"/>
        <v>Dxventures</v>
      </c>
      <c r="B221" s="1">
        <v>44531</v>
      </c>
      <c r="C221" s="4">
        <f>SUMIFS('Contributor Payouts'!O:O,'Contributor Payouts'!$D:$D,"&gt;="&amp;'Squad-contributors'!$B221,'Contributor Payouts'!$D:$D,"&lt;"&amp;'Squad-contributors'!$B222,'Contributor Payouts'!E:E,'Squad-contributors'!$B$210)</f>
        <v>0</v>
      </c>
      <c r="D221" s="4">
        <f>SUMIFS('Contributor Payouts'!P:P,'Contributor Payouts'!$D:$D,"&gt;="&amp;'Squad-contributors'!$B221,'Contributor Payouts'!$D:$D,"&lt;"&amp;'Squad-contributors'!$B222,'Contributor Payouts'!F:F,'Squad-contributors'!$B$210)</f>
        <v>640</v>
      </c>
      <c r="E221" s="4">
        <f>SUMIFS('Contributor Payouts'!Q:Q,'Contributor Payouts'!$D:$D,"&gt;="&amp;'Squad-contributors'!$B221,'Contributor Payouts'!$D:$D,"&lt;"&amp;'Squad-contributors'!$B222,'Contributor Payouts'!G:G,'Squad-contributors'!$B$210)</f>
        <v>0</v>
      </c>
      <c r="F221" s="4">
        <f>SUMIFS('Contributor Payouts'!R:R,'Contributor Payouts'!$D:$D,"&gt;="&amp;'Squad-contributors'!$B221,'Contributor Payouts'!$D:$D,"&lt;"&amp;'Squad-contributors'!$B222,'Contributor Payouts'!H:H,'Squad-contributors'!$B$210)</f>
        <v>0</v>
      </c>
      <c r="G221" s="4">
        <f>SUMIFS('Contributor Payouts'!S:S,'Contributor Payouts'!$D:$D,"&gt;="&amp;'Squad-contributors'!$B221,'Contributor Payouts'!$D:$D,"&lt;"&amp;'Squad-contributors'!$B222,'Contributor Payouts'!I:I,'Squad-contributors'!$B$210)</f>
        <v>0</v>
      </c>
      <c r="H221" s="4">
        <f t="shared" si="67"/>
        <v>640</v>
      </c>
      <c r="J221" t="str">
        <f t="shared" si="68"/>
        <v>Dxventures</v>
      </c>
      <c r="K221" s="1">
        <v>44531</v>
      </c>
      <c r="L221" s="26">
        <f t="shared" si="64"/>
        <v>640</v>
      </c>
      <c r="M221" s="26">
        <f t="shared" si="69"/>
        <v>640</v>
      </c>
      <c r="N221">
        <f>+SUMIFS('Other expenses'!$I:$I,'Other expenses'!$C:$C,"&gt;="&amp;'Squad-contributors'!$K221,'Other expenses'!$C:$C,"&lt;"&amp;'Squad-contributors'!$K222,'Other expenses'!$F:$F,'Squad-contributors'!$J221,'Other expenses'!$G:$G,'Squad-contributors'!N$90)</f>
        <v>0</v>
      </c>
      <c r="O221">
        <f>+SUMIFS('Other expenses'!$I:$I,'Other expenses'!$C:$C,"&gt;="&amp;'Squad-contributors'!$K221,'Other expenses'!$C:$C,"&lt;"&amp;'Squad-contributors'!$K222,'Other expenses'!$F:$F,'Squad-contributors'!$J221,'Other expenses'!$G:$G,'Squad-contributors'!O$90)</f>
        <v>0</v>
      </c>
      <c r="P221">
        <f>+SUMIFS('Other expenses'!$I:$I,'Other expenses'!$C:$C,"&gt;="&amp;'Squad-contributors'!$K221,'Other expenses'!$C:$C,"&lt;"&amp;'Squad-contributors'!$K222,'Other expenses'!$F:$F,'Squad-contributors'!$J221,'Other expenses'!$G:$G,'Squad-contributors'!P$90)</f>
        <v>0</v>
      </c>
      <c r="Q221">
        <f>+SUMIFS('Other expenses'!$I:$I,'Other expenses'!$C:$C,"&gt;="&amp;'Squad-contributors'!$K221,'Other expenses'!$C:$C,"&lt;"&amp;'Squad-contributors'!$K222,'Other expenses'!$F:$F,'Squad-contributors'!$J221,'Other expenses'!$G:$G,'Squad-contributors'!Q$90)</f>
        <v>0</v>
      </c>
      <c r="R221">
        <f>+SUMIFS('Other expenses'!$I:$I,'Other expenses'!$C:$C,"&gt;="&amp;'Squad-contributors'!$K221,'Other expenses'!$C:$C,"&lt;"&amp;'Squad-contributors'!$K222,'Other expenses'!$F:$F,'Squad-contributors'!$J221,'Other expenses'!$G:$G,'Squad-contributors'!R$90)</f>
        <v>0</v>
      </c>
      <c r="S221">
        <f>+SUMIFS('Other expenses'!$I:$I,'Other expenses'!$C:$C,"&gt;="&amp;'Squad-contributors'!$K221,'Other expenses'!$C:$C,"&lt;"&amp;'Squad-contributors'!$K222,'Other expenses'!$F:$F,'Squad-contributors'!$J221,'Other expenses'!$G:$G,'Squad-contributors'!S$90)</f>
        <v>0</v>
      </c>
      <c r="T221">
        <f>+SUMIFS('Other expenses'!$I:$I,'Other expenses'!$C:$C,"&gt;="&amp;'Squad-contributors'!$K221,'Other expenses'!$C:$C,"&lt;"&amp;'Squad-contributors'!$K222,'Other expenses'!$F:$F,'Squad-contributors'!$J221,'Other expenses'!$G:$G,'Squad-contributors'!T$90)</f>
        <v>0</v>
      </c>
      <c r="U221">
        <f>+SUMIFS('Other expenses'!$I:$I,'Other expenses'!$C:$C,"&gt;="&amp;'Squad-contributors'!$K221,'Other expenses'!$C:$C,"&lt;"&amp;'Squad-contributors'!$K222,'Other expenses'!$F:$F,'Squad-contributors'!$J221,'Other expenses'!$G:$G,'Squad-contributors'!U$90)</f>
        <v>0</v>
      </c>
      <c r="V221">
        <f>+SUMIFS('Other expenses'!$I:$I,'Other expenses'!$C:$C,"&gt;="&amp;'Squad-contributors'!$K221,'Other expenses'!$C:$C,"&lt;"&amp;'Squad-contributors'!$K222,'Other expenses'!$F:$F,'Squad-contributors'!$J221,'Other expenses'!$G:$G,'Squad-contributors'!V$90)</f>
        <v>0</v>
      </c>
      <c r="W221">
        <f>+SUMIFS('Other expenses'!$I:$I,'Other expenses'!$C:$C,"&gt;="&amp;'Squad-contributors'!$K221,'Other expenses'!$C:$C,"&lt;"&amp;'Squad-contributors'!$K222,'Other expenses'!$F:$F,'Squad-contributors'!$J221,'Other expenses'!$G:$G,'Squad-contributors'!W$90)</f>
        <v>0</v>
      </c>
      <c r="X221">
        <f>+SUMIFS('Other expenses'!$I:$I,'Other expenses'!$C:$C,"&gt;="&amp;'Squad-contributors'!$K221,'Other expenses'!$C:$C,"&lt;"&amp;'Squad-contributors'!$K222,'Other expenses'!$F:$F,'Squad-contributors'!$J221,'Other expenses'!$G:$G,'Squad-contributors'!X$90)</f>
        <v>0</v>
      </c>
      <c r="Y221" s="26">
        <f t="shared" si="65"/>
        <v>640</v>
      </c>
    </row>
    <row r="222" spans="1:25" x14ac:dyDescent="0.2">
      <c r="A222" t="str">
        <f t="shared" si="66"/>
        <v>Dxventures</v>
      </c>
      <c r="B222" s="1">
        <v>44562</v>
      </c>
      <c r="C222" s="4">
        <f>SUMIFS('Contributor Payouts'!O:O,'Contributor Payouts'!$D:$D,"&gt;="&amp;'Squad-contributors'!$B222,'Contributor Payouts'!$D:$D,"&lt;"&amp;'Squad-contributors'!$B223,'Contributor Payouts'!E:E,'Squad-contributors'!$B$210)</f>
        <v>0</v>
      </c>
      <c r="D222" s="4">
        <f>SUMIFS('Contributor Payouts'!P:P,'Contributor Payouts'!$D:$D,"&gt;="&amp;'Squad-contributors'!$B222,'Contributor Payouts'!$D:$D,"&lt;"&amp;'Squad-contributors'!$B223,'Contributor Payouts'!F:F,'Squad-contributors'!$B$210)</f>
        <v>810</v>
      </c>
      <c r="E222" s="4">
        <f>SUMIFS('Contributor Payouts'!Q:Q,'Contributor Payouts'!$D:$D,"&gt;="&amp;'Squad-contributors'!$B222,'Contributor Payouts'!$D:$D,"&lt;"&amp;'Squad-contributors'!$B223,'Contributor Payouts'!G:G,'Squad-contributors'!$B$210)</f>
        <v>0</v>
      </c>
      <c r="F222" s="4">
        <f>SUMIFS('Contributor Payouts'!R:R,'Contributor Payouts'!$D:$D,"&gt;="&amp;'Squad-contributors'!$B222,'Contributor Payouts'!$D:$D,"&lt;"&amp;'Squad-contributors'!$B223,'Contributor Payouts'!H:H,'Squad-contributors'!$B$210)</f>
        <v>0</v>
      </c>
      <c r="G222" s="4">
        <f>SUMIFS('Contributor Payouts'!S:S,'Contributor Payouts'!$D:$D,"&gt;="&amp;'Squad-contributors'!$B222,'Contributor Payouts'!$D:$D,"&lt;"&amp;'Squad-contributors'!$B223,'Contributor Payouts'!I:I,'Squad-contributors'!$B$210)</f>
        <v>0</v>
      </c>
      <c r="H222" s="4">
        <f t="shared" si="67"/>
        <v>810</v>
      </c>
      <c r="J222" t="str">
        <f t="shared" si="68"/>
        <v>Dxventures</v>
      </c>
      <c r="K222" s="1">
        <v>44562</v>
      </c>
      <c r="L222" s="26">
        <f t="shared" si="64"/>
        <v>810</v>
      </c>
      <c r="M222" s="26">
        <f t="shared" si="69"/>
        <v>810</v>
      </c>
      <c r="N222">
        <f>+SUMIFS('Other expenses'!$I:$I,'Other expenses'!$C:$C,"&gt;="&amp;'Squad-contributors'!$K222,'Other expenses'!$C:$C,"&lt;"&amp;'Squad-contributors'!$K223,'Other expenses'!$F:$F,'Squad-contributors'!$J222,'Other expenses'!$G:$G,'Squad-contributors'!N$90)</f>
        <v>0</v>
      </c>
      <c r="O222">
        <f>+SUMIFS('Other expenses'!$I:$I,'Other expenses'!$C:$C,"&gt;="&amp;'Squad-contributors'!$K222,'Other expenses'!$C:$C,"&lt;"&amp;'Squad-contributors'!$K223,'Other expenses'!$F:$F,'Squad-contributors'!$J222,'Other expenses'!$G:$G,'Squad-contributors'!O$90)</f>
        <v>0</v>
      </c>
      <c r="P222">
        <f>+SUMIFS('Other expenses'!$I:$I,'Other expenses'!$C:$C,"&gt;="&amp;'Squad-contributors'!$K222,'Other expenses'!$C:$C,"&lt;"&amp;'Squad-contributors'!$K223,'Other expenses'!$F:$F,'Squad-contributors'!$J222,'Other expenses'!$G:$G,'Squad-contributors'!P$90)</f>
        <v>0</v>
      </c>
      <c r="Q222">
        <f>+SUMIFS('Other expenses'!$I:$I,'Other expenses'!$C:$C,"&gt;="&amp;'Squad-contributors'!$K222,'Other expenses'!$C:$C,"&lt;"&amp;'Squad-contributors'!$K223,'Other expenses'!$F:$F,'Squad-contributors'!$J222,'Other expenses'!$G:$G,'Squad-contributors'!Q$90)</f>
        <v>0</v>
      </c>
      <c r="R222">
        <f>+SUMIFS('Other expenses'!$I:$I,'Other expenses'!$C:$C,"&gt;="&amp;'Squad-contributors'!$K222,'Other expenses'!$C:$C,"&lt;"&amp;'Squad-contributors'!$K223,'Other expenses'!$F:$F,'Squad-contributors'!$J222,'Other expenses'!$G:$G,'Squad-contributors'!R$90)</f>
        <v>0</v>
      </c>
      <c r="S222">
        <f>+SUMIFS('Other expenses'!$I:$I,'Other expenses'!$C:$C,"&gt;="&amp;'Squad-contributors'!$K222,'Other expenses'!$C:$C,"&lt;"&amp;'Squad-contributors'!$K223,'Other expenses'!$F:$F,'Squad-contributors'!$J222,'Other expenses'!$G:$G,'Squad-contributors'!S$90)</f>
        <v>0</v>
      </c>
      <c r="T222">
        <f>+SUMIFS('Other expenses'!$I:$I,'Other expenses'!$C:$C,"&gt;="&amp;'Squad-contributors'!$K222,'Other expenses'!$C:$C,"&lt;"&amp;'Squad-contributors'!$K223,'Other expenses'!$F:$F,'Squad-contributors'!$J222,'Other expenses'!$G:$G,'Squad-contributors'!T$90)</f>
        <v>0</v>
      </c>
      <c r="U222">
        <f>+SUMIFS('Other expenses'!$I:$I,'Other expenses'!$C:$C,"&gt;="&amp;'Squad-contributors'!$K222,'Other expenses'!$C:$C,"&lt;"&amp;'Squad-contributors'!$K223,'Other expenses'!$F:$F,'Squad-contributors'!$J222,'Other expenses'!$G:$G,'Squad-contributors'!U$90)</f>
        <v>0</v>
      </c>
      <c r="V222">
        <f>+SUMIFS('Other expenses'!$I:$I,'Other expenses'!$C:$C,"&gt;="&amp;'Squad-contributors'!$K222,'Other expenses'!$C:$C,"&lt;"&amp;'Squad-contributors'!$K223,'Other expenses'!$F:$F,'Squad-contributors'!$J222,'Other expenses'!$G:$G,'Squad-contributors'!V$90)</f>
        <v>0</v>
      </c>
      <c r="W222">
        <f>+SUMIFS('Other expenses'!$I:$I,'Other expenses'!$C:$C,"&gt;="&amp;'Squad-contributors'!$K222,'Other expenses'!$C:$C,"&lt;"&amp;'Squad-contributors'!$K223,'Other expenses'!$F:$F,'Squad-contributors'!$J222,'Other expenses'!$G:$G,'Squad-contributors'!W$90)</f>
        <v>0</v>
      </c>
      <c r="X222">
        <f>+SUMIFS('Other expenses'!$I:$I,'Other expenses'!$C:$C,"&gt;="&amp;'Squad-contributors'!$K222,'Other expenses'!$C:$C,"&lt;"&amp;'Squad-contributors'!$K223,'Other expenses'!$F:$F,'Squad-contributors'!$J222,'Other expenses'!$G:$G,'Squad-contributors'!X$90)</f>
        <v>0</v>
      </c>
      <c r="Y222" s="26">
        <f t="shared" si="65"/>
        <v>810</v>
      </c>
    </row>
    <row r="223" spans="1:25" x14ac:dyDescent="0.2">
      <c r="A223" t="str">
        <f t="shared" si="66"/>
        <v>Dxventures</v>
      </c>
      <c r="B223" s="1">
        <v>44593</v>
      </c>
      <c r="C223" s="4">
        <f>SUMIFS('Contributor Payouts'!O:O,'Contributor Payouts'!$D:$D,"&gt;="&amp;'Squad-contributors'!$B223,'Contributor Payouts'!$D:$D,"&lt;"&amp;'Squad-contributors'!$B224,'Contributor Payouts'!E:E,'Squad-contributors'!$B$210)</f>
        <v>0</v>
      </c>
      <c r="D223" s="4">
        <f>SUMIFS('Contributor Payouts'!P:P,'Contributor Payouts'!$D:$D,"&gt;="&amp;'Squad-contributors'!$B223,'Contributor Payouts'!$D:$D,"&lt;"&amp;'Squad-contributors'!$B224,'Contributor Payouts'!F:F,'Squad-contributors'!$B$210)</f>
        <v>1215</v>
      </c>
      <c r="E223" s="4">
        <f>SUMIFS('Contributor Payouts'!Q:Q,'Contributor Payouts'!$D:$D,"&gt;="&amp;'Squad-contributors'!$B223,'Contributor Payouts'!$D:$D,"&lt;"&amp;'Squad-contributors'!$B224,'Contributor Payouts'!G:G,'Squad-contributors'!$B$210)</f>
        <v>0</v>
      </c>
      <c r="F223" s="4">
        <f>SUMIFS('Contributor Payouts'!R:R,'Contributor Payouts'!$D:$D,"&gt;="&amp;'Squad-contributors'!$B223,'Contributor Payouts'!$D:$D,"&lt;"&amp;'Squad-contributors'!$B224,'Contributor Payouts'!H:H,'Squad-contributors'!$B$210)</f>
        <v>0</v>
      </c>
      <c r="G223" s="4">
        <f>SUMIFS('Contributor Payouts'!S:S,'Contributor Payouts'!$D:$D,"&gt;="&amp;'Squad-contributors'!$B223,'Contributor Payouts'!$D:$D,"&lt;"&amp;'Squad-contributors'!$B224,'Contributor Payouts'!I:I,'Squad-contributors'!$B$210)</f>
        <v>0</v>
      </c>
      <c r="H223" s="4">
        <f t="shared" si="67"/>
        <v>1215</v>
      </c>
      <c r="J223" t="str">
        <f t="shared" si="68"/>
        <v>Dxventures</v>
      </c>
      <c r="K223" s="1">
        <v>44593</v>
      </c>
      <c r="L223" s="26">
        <f t="shared" si="64"/>
        <v>1215</v>
      </c>
      <c r="M223" s="26">
        <f t="shared" si="69"/>
        <v>1215</v>
      </c>
      <c r="N223">
        <f>+SUMIFS('Other expenses'!$I:$I,'Other expenses'!$C:$C,"&gt;="&amp;'Squad-contributors'!$K223,'Other expenses'!$C:$C,"&lt;"&amp;'Squad-contributors'!$K224,'Other expenses'!$F:$F,'Squad-contributors'!$J223,'Other expenses'!$G:$G,'Squad-contributors'!N$90)</f>
        <v>0</v>
      </c>
      <c r="O223">
        <f>+SUMIFS('Other expenses'!$I:$I,'Other expenses'!$C:$C,"&gt;="&amp;'Squad-contributors'!$K223,'Other expenses'!$C:$C,"&lt;"&amp;'Squad-contributors'!$K224,'Other expenses'!$F:$F,'Squad-contributors'!$J223,'Other expenses'!$G:$G,'Squad-contributors'!O$90)</f>
        <v>0</v>
      </c>
      <c r="P223">
        <f>+SUMIFS('Other expenses'!$I:$I,'Other expenses'!$C:$C,"&gt;="&amp;'Squad-contributors'!$K223,'Other expenses'!$C:$C,"&lt;"&amp;'Squad-contributors'!$K224,'Other expenses'!$F:$F,'Squad-contributors'!$J223,'Other expenses'!$G:$G,'Squad-contributors'!P$90)</f>
        <v>0</v>
      </c>
      <c r="Q223">
        <f>+SUMIFS('Other expenses'!$I:$I,'Other expenses'!$C:$C,"&gt;="&amp;'Squad-contributors'!$K223,'Other expenses'!$C:$C,"&lt;"&amp;'Squad-contributors'!$K224,'Other expenses'!$F:$F,'Squad-contributors'!$J223,'Other expenses'!$G:$G,'Squad-contributors'!Q$90)</f>
        <v>0</v>
      </c>
      <c r="R223">
        <f>+SUMIFS('Other expenses'!$I:$I,'Other expenses'!$C:$C,"&gt;="&amp;'Squad-contributors'!$K223,'Other expenses'!$C:$C,"&lt;"&amp;'Squad-contributors'!$K224,'Other expenses'!$F:$F,'Squad-contributors'!$J223,'Other expenses'!$G:$G,'Squad-contributors'!R$90)</f>
        <v>0</v>
      </c>
      <c r="S223">
        <f>+SUMIFS('Other expenses'!$I:$I,'Other expenses'!$C:$C,"&gt;="&amp;'Squad-contributors'!$K223,'Other expenses'!$C:$C,"&lt;"&amp;'Squad-contributors'!$K224,'Other expenses'!$F:$F,'Squad-contributors'!$J223,'Other expenses'!$G:$G,'Squad-contributors'!S$90)</f>
        <v>0</v>
      </c>
      <c r="T223">
        <f>+SUMIFS('Other expenses'!$I:$I,'Other expenses'!$C:$C,"&gt;="&amp;'Squad-contributors'!$K223,'Other expenses'!$C:$C,"&lt;"&amp;'Squad-contributors'!$K224,'Other expenses'!$F:$F,'Squad-contributors'!$J223,'Other expenses'!$G:$G,'Squad-contributors'!T$90)</f>
        <v>0</v>
      </c>
      <c r="U223">
        <f>+SUMIFS('Other expenses'!$I:$I,'Other expenses'!$C:$C,"&gt;="&amp;'Squad-contributors'!$K223,'Other expenses'!$C:$C,"&lt;"&amp;'Squad-contributors'!$K224,'Other expenses'!$F:$F,'Squad-contributors'!$J223,'Other expenses'!$G:$G,'Squad-contributors'!U$90)</f>
        <v>0</v>
      </c>
      <c r="V223">
        <f>+SUMIFS('Other expenses'!$I:$I,'Other expenses'!$C:$C,"&gt;="&amp;'Squad-contributors'!$K223,'Other expenses'!$C:$C,"&lt;"&amp;'Squad-contributors'!$K224,'Other expenses'!$F:$F,'Squad-contributors'!$J223,'Other expenses'!$G:$G,'Squad-contributors'!V$90)</f>
        <v>0</v>
      </c>
      <c r="W223">
        <f>+SUMIFS('Other expenses'!$I:$I,'Other expenses'!$C:$C,"&gt;="&amp;'Squad-contributors'!$K223,'Other expenses'!$C:$C,"&lt;"&amp;'Squad-contributors'!$K224,'Other expenses'!$F:$F,'Squad-contributors'!$J223,'Other expenses'!$G:$G,'Squad-contributors'!W$90)</f>
        <v>0</v>
      </c>
      <c r="X223">
        <f>+SUMIFS('Other expenses'!$I:$I,'Other expenses'!$C:$C,"&gt;="&amp;'Squad-contributors'!$K223,'Other expenses'!$C:$C,"&lt;"&amp;'Squad-contributors'!$K224,'Other expenses'!$F:$F,'Squad-contributors'!$J223,'Other expenses'!$G:$G,'Squad-contributors'!X$90)</f>
        <v>0</v>
      </c>
      <c r="Y223" s="26">
        <f t="shared" si="65"/>
        <v>1215</v>
      </c>
    </row>
    <row r="224" spans="1:25" x14ac:dyDescent="0.2">
      <c r="A224" t="str">
        <f t="shared" si="66"/>
        <v>Dxventures</v>
      </c>
      <c r="B224" s="1">
        <v>44621</v>
      </c>
      <c r="C224" s="4">
        <f>SUMIFS('Contributor Payouts'!O:O,'Contributor Payouts'!$D:$D,"&gt;="&amp;'Squad-contributors'!$B224,'Contributor Payouts'!$D:$D,"&lt;"&amp;'Squad-contributors'!$B225,'Contributor Payouts'!E:E,'Squad-contributors'!$B$210)</f>
        <v>0</v>
      </c>
      <c r="D224" s="4">
        <f>SUMIFS('Contributor Payouts'!P:P,'Contributor Payouts'!$D:$D,"&gt;="&amp;'Squad-contributors'!$B224,'Contributor Payouts'!$D:$D,"&lt;"&amp;'Squad-contributors'!$B225,'Contributor Payouts'!F:F,'Squad-contributors'!$B$210)</f>
        <v>1080</v>
      </c>
      <c r="E224" s="4">
        <f>SUMIFS('Contributor Payouts'!Q:Q,'Contributor Payouts'!$D:$D,"&gt;="&amp;'Squad-contributors'!$B224,'Contributor Payouts'!$D:$D,"&lt;"&amp;'Squad-contributors'!$B225,'Contributor Payouts'!G:G,'Squad-contributors'!$B$210)</f>
        <v>0</v>
      </c>
      <c r="F224" s="4">
        <f>SUMIFS('Contributor Payouts'!R:R,'Contributor Payouts'!$D:$D,"&gt;="&amp;'Squad-contributors'!$B224,'Contributor Payouts'!$D:$D,"&lt;"&amp;'Squad-contributors'!$B225,'Contributor Payouts'!H:H,'Squad-contributors'!$B$210)</f>
        <v>0</v>
      </c>
      <c r="G224" s="4">
        <f>SUMIFS('Contributor Payouts'!S:S,'Contributor Payouts'!$D:$D,"&gt;="&amp;'Squad-contributors'!$B224,'Contributor Payouts'!$D:$D,"&lt;"&amp;'Squad-contributors'!$B225,'Contributor Payouts'!I:I,'Squad-contributors'!$B$210)</f>
        <v>0</v>
      </c>
      <c r="H224" s="4">
        <f t="shared" si="67"/>
        <v>1080</v>
      </c>
      <c r="J224" t="str">
        <f t="shared" si="68"/>
        <v>Dxventures</v>
      </c>
      <c r="K224" s="1">
        <v>44621</v>
      </c>
      <c r="L224" s="26">
        <f t="shared" si="64"/>
        <v>1080</v>
      </c>
      <c r="M224" s="26">
        <f t="shared" si="69"/>
        <v>1080</v>
      </c>
      <c r="N224">
        <f>+SUMIFS('Other expenses'!$I:$I,'Other expenses'!$C:$C,"&gt;="&amp;'Squad-contributors'!$K224,'Other expenses'!$C:$C,"&lt;"&amp;'Squad-contributors'!$K225,'Other expenses'!$F:$F,'Squad-contributors'!$J224,'Other expenses'!$G:$G,'Squad-contributors'!N$90)</f>
        <v>0</v>
      </c>
      <c r="O224">
        <f>+SUMIFS('Other expenses'!$I:$I,'Other expenses'!$C:$C,"&gt;="&amp;'Squad-contributors'!$K224,'Other expenses'!$C:$C,"&lt;"&amp;'Squad-contributors'!$K225,'Other expenses'!$F:$F,'Squad-contributors'!$J224,'Other expenses'!$G:$G,'Squad-contributors'!O$90)</f>
        <v>0</v>
      </c>
      <c r="P224">
        <f>+SUMIFS('Other expenses'!$I:$I,'Other expenses'!$C:$C,"&gt;="&amp;'Squad-contributors'!$K224,'Other expenses'!$C:$C,"&lt;"&amp;'Squad-contributors'!$K225,'Other expenses'!$F:$F,'Squad-contributors'!$J224,'Other expenses'!$G:$G,'Squad-contributors'!P$90)</f>
        <v>0</v>
      </c>
      <c r="Q224">
        <f>+SUMIFS('Other expenses'!$I:$I,'Other expenses'!$C:$C,"&gt;="&amp;'Squad-contributors'!$K224,'Other expenses'!$C:$C,"&lt;"&amp;'Squad-contributors'!$K225,'Other expenses'!$F:$F,'Squad-contributors'!$J224,'Other expenses'!$G:$G,'Squad-contributors'!Q$90)</f>
        <v>0</v>
      </c>
      <c r="R224">
        <f>+SUMIFS('Other expenses'!$I:$I,'Other expenses'!$C:$C,"&gt;="&amp;'Squad-contributors'!$K224,'Other expenses'!$C:$C,"&lt;"&amp;'Squad-contributors'!$K225,'Other expenses'!$F:$F,'Squad-contributors'!$J224,'Other expenses'!$G:$G,'Squad-contributors'!R$90)</f>
        <v>0</v>
      </c>
      <c r="S224">
        <f>+SUMIFS('Other expenses'!$I:$I,'Other expenses'!$C:$C,"&gt;="&amp;'Squad-contributors'!$K224,'Other expenses'!$C:$C,"&lt;"&amp;'Squad-contributors'!$K225,'Other expenses'!$F:$F,'Squad-contributors'!$J224,'Other expenses'!$G:$G,'Squad-contributors'!S$90)</f>
        <v>0</v>
      </c>
      <c r="T224">
        <f>+SUMIFS('Other expenses'!$I:$I,'Other expenses'!$C:$C,"&gt;="&amp;'Squad-contributors'!$K224,'Other expenses'!$C:$C,"&lt;"&amp;'Squad-contributors'!$K225,'Other expenses'!$F:$F,'Squad-contributors'!$J224,'Other expenses'!$G:$G,'Squad-contributors'!T$90)</f>
        <v>0</v>
      </c>
      <c r="U224">
        <f>+SUMIFS('Other expenses'!$I:$I,'Other expenses'!$C:$C,"&gt;="&amp;'Squad-contributors'!$K224,'Other expenses'!$C:$C,"&lt;"&amp;'Squad-contributors'!$K225,'Other expenses'!$F:$F,'Squad-contributors'!$J224,'Other expenses'!$G:$G,'Squad-contributors'!U$90)</f>
        <v>0</v>
      </c>
      <c r="V224">
        <f>+SUMIFS('Other expenses'!$I:$I,'Other expenses'!$C:$C,"&gt;="&amp;'Squad-contributors'!$K224,'Other expenses'!$C:$C,"&lt;"&amp;'Squad-contributors'!$K225,'Other expenses'!$F:$F,'Squad-contributors'!$J224,'Other expenses'!$G:$G,'Squad-contributors'!V$90)</f>
        <v>0</v>
      </c>
      <c r="W224">
        <f>+SUMIFS('Other expenses'!$I:$I,'Other expenses'!$C:$C,"&gt;="&amp;'Squad-contributors'!$K224,'Other expenses'!$C:$C,"&lt;"&amp;'Squad-contributors'!$K225,'Other expenses'!$F:$F,'Squad-contributors'!$J224,'Other expenses'!$G:$G,'Squad-contributors'!W$90)</f>
        <v>0</v>
      </c>
      <c r="X224">
        <f>+SUMIFS('Other expenses'!$I:$I,'Other expenses'!$C:$C,"&gt;="&amp;'Squad-contributors'!$K224,'Other expenses'!$C:$C,"&lt;"&amp;'Squad-contributors'!$K225,'Other expenses'!$F:$F,'Squad-contributors'!$J224,'Other expenses'!$G:$G,'Squad-contributors'!X$90)</f>
        <v>0</v>
      </c>
      <c r="Y224" s="26">
        <f t="shared" si="65"/>
        <v>1080</v>
      </c>
    </row>
    <row r="225" spans="1:25" x14ac:dyDescent="0.2">
      <c r="A225" t="str">
        <f t="shared" si="66"/>
        <v>Dxventures</v>
      </c>
      <c r="B225" s="1">
        <v>44652</v>
      </c>
      <c r="C225" s="4">
        <f>SUMIFS('Contributor Payouts'!O:O,'Contributor Payouts'!$D:$D,"&gt;="&amp;'Squad-contributors'!$B225,'Contributor Payouts'!$D:$D,"&lt;"&amp;'Squad-contributors'!$B226,'Contributor Payouts'!E:E,'Squad-contributors'!$B$210)</f>
        <v>0</v>
      </c>
      <c r="D225" s="4">
        <f>SUMIFS('Contributor Payouts'!P:P,'Contributor Payouts'!$D:$D,"&gt;="&amp;'Squad-contributors'!$B225,'Contributor Payouts'!$D:$D,"&lt;"&amp;'Squad-contributors'!$B226,'Contributor Payouts'!F:F,'Squad-contributors'!$B$210)</f>
        <v>1215</v>
      </c>
      <c r="E225" s="4">
        <f>SUMIFS('Contributor Payouts'!Q:Q,'Contributor Payouts'!$D:$D,"&gt;="&amp;'Squad-contributors'!$B225,'Contributor Payouts'!$D:$D,"&lt;"&amp;'Squad-contributors'!$B226,'Contributor Payouts'!G:G,'Squad-contributors'!$B$210)</f>
        <v>0</v>
      </c>
      <c r="F225" s="4">
        <f>SUMIFS('Contributor Payouts'!R:R,'Contributor Payouts'!$D:$D,"&gt;="&amp;'Squad-contributors'!$B225,'Contributor Payouts'!$D:$D,"&lt;"&amp;'Squad-contributors'!$B226,'Contributor Payouts'!H:H,'Squad-contributors'!$B$210)</f>
        <v>0</v>
      </c>
      <c r="G225" s="4">
        <f>SUMIFS('Contributor Payouts'!S:S,'Contributor Payouts'!$D:$D,"&gt;="&amp;'Squad-contributors'!$B225,'Contributor Payouts'!$D:$D,"&lt;"&amp;'Squad-contributors'!$B226,'Contributor Payouts'!I:I,'Squad-contributors'!$B$210)</f>
        <v>0</v>
      </c>
      <c r="H225" s="4">
        <f t="shared" si="67"/>
        <v>1215</v>
      </c>
      <c r="J225" t="str">
        <f t="shared" si="68"/>
        <v>Dxventures</v>
      </c>
      <c r="K225" s="1">
        <v>44652</v>
      </c>
      <c r="L225" s="26">
        <f t="shared" si="64"/>
        <v>1215</v>
      </c>
      <c r="M225" s="26">
        <f t="shared" si="69"/>
        <v>1215</v>
      </c>
      <c r="N225">
        <f>+SUMIFS('Other expenses'!$I:$I,'Other expenses'!$C:$C,"&gt;="&amp;'Squad-contributors'!$K225,'Other expenses'!$C:$C,"&lt;"&amp;'Squad-contributors'!$K226,'Other expenses'!$F:$F,'Squad-contributors'!$J225,'Other expenses'!$G:$G,'Squad-contributors'!N$90)</f>
        <v>0</v>
      </c>
      <c r="O225">
        <f>+SUMIFS('Other expenses'!$I:$I,'Other expenses'!$C:$C,"&gt;="&amp;'Squad-contributors'!$K225,'Other expenses'!$C:$C,"&lt;"&amp;'Squad-contributors'!$K226,'Other expenses'!$F:$F,'Squad-contributors'!$J225,'Other expenses'!$G:$G,'Squad-contributors'!O$90)</f>
        <v>0</v>
      </c>
      <c r="P225">
        <f>+SUMIFS('Other expenses'!$I:$I,'Other expenses'!$C:$C,"&gt;="&amp;'Squad-contributors'!$K225,'Other expenses'!$C:$C,"&lt;"&amp;'Squad-contributors'!$K226,'Other expenses'!$F:$F,'Squad-contributors'!$J225,'Other expenses'!$G:$G,'Squad-contributors'!P$90)</f>
        <v>0</v>
      </c>
      <c r="Q225">
        <f>+SUMIFS('Other expenses'!$I:$I,'Other expenses'!$C:$C,"&gt;="&amp;'Squad-contributors'!$K225,'Other expenses'!$C:$C,"&lt;"&amp;'Squad-contributors'!$K226,'Other expenses'!$F:$F,'Squad-contributors'!$J225,'Other expenses'!$G:$G,'Squad-contributors'!Q$90)</f>
        <v>0</v>
      </c>
      <c r="R225">
        <f>+SUMIFS('Other expenses'!$I:$I,'Other expenses'!$C:$C,"&gt;="&amp;'Squad-contributors'!$K225,'Other expenses'!$C:$C,"&lt;"&amp;'Squad-contributors'!$K226,'Other expenses'!$F:$F,'Squad-contributors'!$J225,'Other expenses'!$G:$G,'Squad-contributors'!R$90)</f>
        <v>0</v>
      </c>
      <c r="S225">
        <f>+SUMIFS('Other expenses'!$I:$I,'Other expenses'!$C:$C,"&gt;="&amp;'Squad-contributors'!$K225,'Other expenses'!$C:$C,"&lt;"&amp;'Squad-contributors'!$K226,'Other expenses'!$F:$F,'Squad-contributors'!$J225,'Other expenses'!$G:$G,'Squad-contributors'!S$90)</f>
        <v>0</v>
      </c>
      <c r="T225">
        <f>+SUMIFS('Other expenses'!$I:$I,'Other expenses'!$C:$C,"&gt;="&amp;'Squad-contributors'!$K225,'Other expenses'!$C:$C,"&lt;"&amp;'Squad-contributors'!$K226,'Other expenses'!$F:$F,'Squad-contributors'!$J225,'Other expenses'!$G:$G,'Squad-contributors'!T$90)</f>
        <v>0</v>
      </c>
      <c r="U225">
        <f>+SUMIFS('Other expenses'!$I:$I,'Other expenses'!$C:$C,"&gt;="&amp;'Squad-contributors'!$K225,'Other expenses'!$C:$C,"&lt;"&amp;'Squad-contributors'!$K226,'Other expenses'!$F:$F,'Squad-contributors'!$J225,'Other expenses'!$G:$G,'Squad-contributors'!U$90)</f>
        <v>0</v>
      </c>
      <c r="V225">
        <f>+SUMIFS('Other expenses'!$I:$I,'Other expenses'!$C:$C,"&gt;="&amp;'Squad-contributors'!$K225,'Other expenses'!$C:$C,"&lt;"&amp;'Squad-contributors'!$K226,'Other expenses'!$F:$F,'Squad-contributors'!$J225,'Other expenses'!$G:$G,'Squad-contributors'!V$90)</f>
        <v>0</v>
      </c>
      <c r="W225">
        <f>+SUMIFS('Other expenses'!$I:$I,'Other expenses'!$C:$C,"&gt;="&amp;'Squad-contributors'!$K225,'Other expenses'!$C:$C,"&lt;"&amp;'Squad-contributors'!$K226,'Other expenses'!$F:$F,'Squad-contributors'!$J225,'Other expenses'!$G:$G,'Squad-contributors'!W$90)</f>
        <v>0</v>
      </c>
      <c r="X225">
        <f>+SUMIFS('Other expenses'!$I:$I,'Other expenses'!$C:$C,"&gt;="&amp;'Squad-contributors'!$K225,'Other expenses'!$C:$C,"&lt;"&amp;'Squad-contributors'!$K226,'Other expenses'!$F:$F,'Squad-contributors'!$J225,'Other expenses'!$G:$G,'Squad-contributors'!X$90)</f>
        <v>0</v>
      </c>
      <c r="Y225" s="26">
        <f t="shared" si="65"/>
        <v>1215</v>
      </c>
    </row>
    <row r="226" spans="1:25" x14ac:dyDescent="0.2">
      <c r="A226" t="str">
        <f t="shared" si="66"/>
        <v>Dxventures</v>
      </c>
      <c r="B226" s="1">
        <v>44682</v>
      </c>
      <c r="C226" s="4">
        <f>SUMIFS('Contributor Payouts'!O:O,'Contributor Payouts'!$D:$D,"&gt;="&amp;'Squad-contributors'!$B226,'Contributor Payouts'!$D:$D,"&lt;"&amp;'Squad-contributors'!$B227,'Contributor Payouts'!E:E,'Squad-contributors'!$B$210)</f>
        <v>0</v>
      </c>
      <c r="D226" s="4">
        <f>SUMIFS('Contributor Payouts'!P:P,'Contributor Payouts'!$D:$D,"&gt;="&amp;'Squad-contributors'!$B226,'Contributor Payouts'!$D:$D,"&lt;"&amp;'Squad-contributors'!$B227,'Contributor Payouts'!F:F,'Squad-contributors'!$B$210)</f>
        <v>1215</v>
      </c>
      <c r="E226" s="4">
        <f>SUMIFS('Contributor Payouts'!Q:Q,'Contributor Payouts'!$D:$D,"&gt;="&amp;'Squad-contributors'!$B226,'Contributor Payouts'!$D:$D,"&lt;"&amp;'Squad-contributors'!$B227,'Contributor Payouts'!G:G,'Squad-contributors'!$B$210)</f>
        <v>0</v>
      </c>
      <c r="F226" s="4">
        <f>SUMIFS('Contributor Payouts'!R:R,'Contributor Payouts'!$D:$D,"&gt;="&amp;'Squad-contributors'!$B226,'Contributor Payouts'!$D:$D,"&lt;"&amp;'Squad-contributors'!$B227,'Contributor Payouts'!H:H,'Squad-contributors'!$B$210)</f>
        <v>0</v>
      </c>
      <c r="G226" s="4">
        <f>SUMIFS('Contributor Payouts'!S:S,'Contributor Payouts'!$D:$D,"&gt;="&amp;'Squad-contributors'!$B226,'Contributor Payouts'!$D:$D,"&lt;"&amp;'Squad-contributors'!$B227,'Contributor Payouts'!I:I,'Squad-contributors'!$B$210)</f>
        <v>0</v>
      </c>
      <c r="H226" s="4">
        <f t="shared" si="67"/>
        <v>1215</v>
      </c>
      <c r="J226" t="str">
        <f t="shared" si="68"/>
        <v>Dxventures</v>
      </c>
      <c r="K226" s="1">
        <v>44682</v>
      </c>
      <c r="L226" s="26">
        <f t="shared" si="64"/>
        <v>1215</v>
      </c>
      <c r="M226" s="26">
        <f t="shared" si="69"/>
        <v>1215</v>
      </c>
      <c r="N226">
        <f>+SUMIFS('Other expenses'!$I:$I,'Other expenses'!$C:$C,"&gt;="&amp;'Squad-contributors'!$K226,'Other expenses'!$C:$C,"&lt;"&amp;'Squad-contributors'!$K227,'Other expenses'!$F:$F,'Squad-contributors'!$J226,'Other expenses'!$G:$G,'Squad-contributors'!N$90)</f>
        <v>0</v>
      </c>
      <c r="O226">
        <f>+SUMIFS('Other expenses'!$I:$I,'Other expenses'!$C:$C,"&gt;="&amp;'Squad-contributors'!$K226,'Other expenses'!$C:$C,"&lt;"&amp;'Squad-contributors'!$K227,'Other expenses'!$F:$F,'Squad-contributors'!$J226,'Other expenses'!$G:$G,'Squad-contributors'!O$90)</f>
        <v>0</v>
      </c>
      <c r="P226">
        <f>+SUMIFS('Other expenses'!$I:$I,'Other expenses'!$C:$C,"&gt;="&amp;'Squad-contributors'!$K226,'Other expenses'!$C:$C,"&lt;"&amp;'Squad-contributors'!$K227,'Other expenses'!$F:$F,'Squad-contributors'!$J226,'Other expenses'!$G:$G,'Squad-contributors'!P$90)</f>
        <v>0</v>
      </c>
      <c r="Q226">
        <f>+SUMIFS('Other expenses'!$I:$I,'Other expenses'!$C:$C,"&gt;="&amp;'Squad-contributors'!$K226,'Other expenses'!$C:$C,"&lt;"&amp;'Squad-contributors'!$K227,'Other expenses'!$F:$F,'Squad-contributors'!$J226,'Other expenses'!$G:$G,'Squad-contributors'!Q$90)</f>
        <v>0</v>
      </c>
      <c r="R226">
        <f>+SUMIFS('Other expenses'!$I:$I,'Other expenses'!$C:$C,"&gt;="&amp;'Squad-contributors'!$K226,'Other expenses'!$C:$C,"&lt;"&amp;'Squad-contributors'!$K227,'Other expenses'!$F:$F,'Squad-contributors'!$J226,'Other expenses'!$G:$G,'Squad-contributors'!R$90)</f>
        <v>0</v>
      </c>
      <c r="S226">
        <f>+SUMIFS('Other expenses'!$I:$I,'Other expenses'!$C:$C,"&gt;="&amp;'Squad-contributors'!$K226,'Other expenses'!$C:$C,"&lt;"&amp;'Squad-contributors'!$K227,'Other expenses'!$F:$F,'Squad-contributors'!$J226,'Other expenses'!$G:$G,'Squad-contributors'!S$90)</f>
        <v>0</v>
      </c>
      <c r="T226">
        <f>+SUMIFS('Other expenses'!$I:$I,'Other expenses'!$C:$C,"&gt;="&amp;'Squad-contributors'!$K226,'Other expenses'!$C:$C,"&lt;"&amp;'Squad-contributors'!$K227,'Other expenses'!$F:$F,'Squad-contributors'!$J226,'Other expenses'!$G:$G,'Squad-contributors'!T$90)</f>
        <v>0</v>
      </c>
      <c r="U226">
        <f>+SUMIFS('Other expenses'!$I:$I,'Other expenses'!$C:$C,"&gt;="&amp;'Squad-contributors'!$K226,'Other expenses'!$C:$C,"&lt;"&amp;'Squad-contributors'!$K227,'Other expenses'!$F:$F,'Squad-contributors'!$J226,'Other expenses'!$G:$G,'Squad-contributors'!U$90)</f>
        <v>0</v>
      </c>
      <c r="V226">
        <f>+SUMIFS('Other expenses'!$I:$I,'Other expenses'!$C:$C,"&gt;="&amp;'Squad-contributors'!$K226,'Other expenses'!$C:$C,"&lt;"&amp;'Squad-contributors'!$K227,'Other expenses'!$F:$F,'Squad-contributors'!$J226,'Other expenses'!$G:$G,'Squad-contributors'!V$90)</f>
        <v>0</v>
      </c>
      <c r="W226">
        <f>+SUMIFS('Other expenses'!$I:$I,'Other expenses'!$C:$C,"&gt;="&amp;'Squad-contributors'!$K226,'Other expenses'!$C:$C,"&lt;"&amp;'Squad-contributors'!$K227,'Other expenses'!$F:$F,'Squad-contributors'!$J226,'Other expenses'!$G:$G,'Squad-contributors'!W$90)</f>
        <v>0</v>
      </c>
      <c r="X226">
        <f>+SUMIFS('Other expenses'!$I:$I,'Other expenses'!$C:$C,"&gt;="&amp;'Squad-contributors'!$K226,'Other expenses'!$C:$C,"&lt;"&amp;'Squad-contributors'!$K227,'Other expenses'!$F:$F,'Squad-contributors'!$J226,'Other expenses'!$G:$G,'Squad-contributors'!X$90)</f>
        <v>0</v>
      </c>
      <c r="Y226" s="26">
        <f t="shared" si="65"/>
        <v>1215</v>
      </c>
    </row>
    <row r="227" spans="1:25" x14ac:dyDescent="0.2">
      <c r="A227" t="str">
        <f t="shared" si="66"/>
        <v>Dxventures</v>
      </c>
      <c r="B227" s="1">
        <v>44713</v>
      </c>
      <c r="J227" t="str">
        <f t="shared" si="68"/>
        <v>Dxventures</v>
      </c>
      <c r="K227" s="1">
        <v>44713</v>
      </c>
      <c r="L227" s="26">
        <f t="shared" si="64"/>
        <v>0</v>
      </c>
      <c r="M227" s="26">
        <f t="shared" si="69"/>
        <v>0</v>
      </c>
    </row>
    <row r="230" spans="1:25" x14ac:dyDescent="0.2">
      <c r="A230" t="s">
        <v>1345</v>
      </c>
      <c r="B230" t="s">
        <v>325</v>
      </c>
      <c r="C230" s="2" t="s">
        <v>4</v>
      </c>
      <c r="D230" s="2" t="s">
        <v>5</v>
      </c>
      <c r="E230" s="2" t="s">
        <v>6</v>
      </c>
      <c r="F230" s="2" t="s">
        <v>7</v>
      </c>
      <c r="G230" s="2" t="s">
        <v>8</v>
      </c>
      <c r="H230" s="2" t="s">
        <v>1435</v>
      </c>
      <c r="J230" t="s">
        <v>1345</v>
      </c>
      <c r="K230" t="str">
        <f>+B230</f>
        <v>Carrot</v>
      </c>
      <c r="L230" t="s">
        <v>1473</v>
      </c>
      <c r="M230" t="s">
        <v>1456</v>
      </c>
      <c r="N230" s="30" t="s">
        <v>883</v>
      </c>
      <c r="O230" s="30" t="s">
        <v>1414</v>
      </c>
      <c r="P230" s="30" t="s">
        <v>901</v>
      </c>
      <c r="Q230" s="30" t="s">
        <v>1035</v>
      </c>
      <c r="R230" s="30" t="s">
        <v>1003</v>
      </c>
      <c r="S230" s="30" t="s">
        <v>896</v>
      </c>
      <c r="T230" s="30" t="s">
        <v>968</v>
      </c>
      <c r="U230" s="30" t="s">
        <v>932</v>
      </c>
      <c r="V230" s="30" t="s">
        <v>1067</v>
      </c>
      <c r="W230" s="30" t="s">
        <v>874</v>
      </c>
      <c r="X230" s="30" t="s">
        <v>1044</v>
      </c>
    </row>
    <row r="231" spans="1:25" x14ac:dyDescent="0.2">
      <c r="A231" t="str">
        <f>+B$230</f>
        <v>Carrot</v>
      </c>
      <c r="B231" s="1">
        <v>44228</v>
      </c>
      <c r="C231" s="4">
        <f>SUMIFS('Contributor Payouts'!O:O,'Contributor Payouts'!$D:$D,"&gt;="&amp;'Squad-contributors'!$B231,'Contributor Payouts'!$D:$D,"&lt;"&amp;'Squad-contributors'!$B232,'Contributor Payouts'!E:E,'Squad-contributors'!$B$230)</f>
        <v>0</v>
      </c>
      <c r="D231" s="4">
        <f>SUMIFS('Contributor Payouts'!P:P,'Contributor Payouts'!$D:$D,"&gt;="&amp;'Squad-contributors'!$B231,'Contributor Payouts'!$D:$D,"&lt;"&amp;'Squad-contributors'!$B232,'Contributor Payouts'!F:F,'Squad-contributors'!$B$230)</f>
        <v>0</v>
      </c>
      <c r="E231" s="4">
        <f>SUMIFS('Contributor Payouts'!Q:Q,'Contributor Payouts'!$D:$D,"&gt;="&amp;'Squad-contributors'!$B231,'Contributor Payouts'!$D:$D,"&lt;"&amp;'Squad-contributors'!$B232,'Contributor Payouts'!G:G,'Squad-contributors'!$B$230)</f>
        <v>0</v>
      </c>
      <c r="F231" s="4">
        <f>SUMIFS('Contributor Payouts'!R:R,'Contributor Payouts'!$D:$D,"&gt;="&amp;'Squad-contributors'!$B231,'Contributor Payouts'!$D:$D,"&lt;"&amp;'Squad-contributors'!$B232,'Contributor Payouts'!H:H,'Squad-contributors'!$B$230)</f>
        <v>0</v>
      </c>
      <c r="G231" s="4">
        <f>SUMIFS('Contributor Payouts'!S:S,'Contributor Payouts'!$D:$D,"&gt;="&amp;'Squad-contributors'!$B231,'Contributor Payouts'!$D:$D,"&lt;"&amp;'Squad-contributors'!$B232,'Contributor Payouts'!I:I,'Squad-contributors'!$B$230)</f>
        <v>0</v>
      </c>
      <c r="H231" s="4">
        <f>SUM(C231:G231)</f>
        <v>0</v>
      </c>
      <c r="J231" t="str">
        <f>+A231</f>
        <v>Carrot</v>
      </c>
      <c r="K231" s="1">
        <v>44228</v>
      </c>
      <c r="L231" s="26">
        <f t="shared" ref="L231:L247" si="70">+SUM(M231:X231)</f>
        <v>0</v>
      </c>
      <c r="M231" s="26">
        <f>+H231</f>
        <v>0</v>
      </c>
      <c r="N231">
        <f>+SUMIFS('Other expenses'!$I:$I,'Other expenses'!$C:$C,"&gt;="&amp;'Squad-contributors'!$K231,'Other expenses'!$C:$C,"&lt;"&amp;'Squad-contributors'!$K232,'Other expenses'!$F:$F,'Squad-contributors'!$J231,'Other expenses'!$G:$G,'Squad-contributors'!N$90)</f>
        <v>0</v>
      </c>
      <c r="O231">
        <f>+SUMIFS('Other expenses'!$I:$I,'Other expenses'!$C:$C,"&gt;="&amp;'Squad-contributors'!$K231,'Other expenses'!$C:$C,"&lt;"&amp;'Squad-contributors'!$K232,'Other expenses'!$F:$F,'Squad-contributors'!$J231,'Other expenses'!$G:$G,'Squad-contributors'!O$90)</f>
        <v>0</v>
      </c>
      <c r="P231">
        <f>+SUMIFS('Other expenses'!$I:$I,'Other expenses'!$C:$C,"&gt;="&amp;'Squad-contributors'!$K231,'Other expenses'!$C:$C,"&lt;"&amp;'Squad-contributors'!$K232,'Other expenses'!$F:$F,'Squad-contributors'!$J231,'Other expenses'!$G:$G,'Squad-contributors'!P$90)</f>
        <v>0</v>
      </c>
      <c r="Q231">
        <f>+SUMIFS('Other expenses'!$I:$I,'Other expenses'!$C:$C,"&gt;="&amp;'Squad-contributors'!$K231,'Other expenses'!$C:$C,"&lt;"&amp;'Squad-contributors'!$K232,'Other expenses'!$F:$F,'Squad-contributors'!$J231,'Other expenses'!$G:$G,'Squad-contributors'!Q$90)</f>
        <v>0</v>
      </c>
      <c r="R231">
        <f>+SUMIFS('Other expenses'!$I:$I,'Other expenses'!$C:$C,"&gt;="&amp;'Squad-contributors'!$K231,'Other expenses'!$C:$C,"&lt;"&amp;'Squad-contributors'!$K232,'Other expenses'!$F:$F,'Squad-contributors'!$J231,'Other expenses'!$G:$G,'Squad-contributors'!R$90)</f>
        <v>0</v>
      </c>
      <c r="S231">
        <f>+SUMIFS('Other expenses'!$I:$I,'Other expenses'!$C:$C,"&gt;="&amp;'Squad-contributors'!$K231,'Other expenses'!$C:$C,"&lt;"&amp;'Squad-contributors'!$K232,'Other expenses'!$F:$F,'Squad-contributors'!$J231,'Other expenses'!$G:$G,'Squad-contributors'!S$90)</f>
        <v>0</v>
      </c>
      <c r="T231">
        <f>+SUMIFS('Other expenses'!$I:$I,'Other expenses'!$C:$C,"&gt;="&amp;'Squad-contributors'!$K231,'Other expenses'!$C:$C,"&lt;"&amp;'Squad-contributors'!$K232,'Other expenses'!$F:$F,'Squad-contributors'!$J231,'Other expenses'!$G:$G,'Squad-contributors'!T$90)</f>
        <v>0</v>
      </c>
      <c r="U231">
        <f>+SUMIFS('Other expenses'!$I:$I,'Other expenses'!$C:$C,"&gt;="&amp;'Squad-contributors'!$K231,'Other expenses'!$C:$C,"&lt;"&amp;'Squad-contributors'!$K232,'Other expenses'!$F:$F,'Squad-contributors'!$J231,'Other expenses'!$G:$G,'Squad-contributors'!U$90)</f>
        <v>0</v>
      </c>
      <c r="V231">
        <f>+SUMIFS('Other expenses'!$I:$I,'Other expenses'!$C:$C,"&gt;="&amp;'Squad-contributors'!$K231,'Other expenses'!$C:$C,"&lt;"&amp;'Squad-contributors'!$K232,'Other expenses'!$F:$F,'Squad-contributors'!$J231,'Other expenses'!$G:$G,'Squad-contributors'!V$90)</f>
        <v>0</v>
      </c>
      <c r="W231">
        <f>+SUMIFS('Other expenses'!$I:$I,'Other expenses'!$C:$C,"&gt;="&amp;'Squad-contributors'!$K231,'Other expenses'!$C:$C,"&lt;"&amp;'Squad-contributors'!$K232,'Other expenses'!$F:$F,'Squad-contributors'!$J231,'Other expenses'!$G:$G,'Squad-contributors'!W$90)</f>
        <v>0</v>
      </c>
      <c r="X231">
        <f>+SUMIFS('Other expenses'!$I:$I,'Other expenses'!$C:$C,"&gt;="&amp;'Squad-contributors'!$K231,'Other expenses'!$C:$C,"&lt;"&amp;'Squad-contributors'!$K232,'Other expenses'!$F:$F,'Squad-contributors'!$J231,'Other expenses'!$G:$G,'Squad-contributors'!X$90)</f>
        <v>0</v>
      </c>
      <c r="Y231" s="26">
        <f t="shared" ref="Y231:Y246" si="71">SUM(M231:X231)</f>
        <v>0</v>
      </c>
    </row>
    <row r="232" spans="1:25" x14ac:dyDescent="0.2">
      <c r="A232" t="str">
        <f t="shared" ref="A232:A247" si="72">+B$210</f>
        <v>Dxventures</v>
      </c>
      <c r="B232" s="1">
        <v>44256</v>
      </c>
      <c r="C232" s="4">
        <f>SUMIFS('Contributor Payouts'!O:O,'Contributor Payouts'!$D:$D,"&gt;="&amp;'Squad-contributors'!$B232,'Contributor Payouts'!$D:$D,"&lt;"&amp;'Squad-contributors'!$B233,'Contributor Payouts'!E:E,'Squad-contributors'!$B$230)</f>
        <v>0</v>
      </c>
      <c r="D232" s="4">
        <f>SUMIFS('Contributor Payouts'!P:P,'Contributor Payouts'!$D:$D,"&gt;="&amp;'Squad-contributors'!$B232,'Contributor Payouts'!$D:$D,"&lt;"&amp;'Squad-contributors'!$B233,'Contributor Payouts'!F:F,'Squad-contributors'!$B$230)</f>
        <v>0</v>
      </c>
      <c r="E232" s="4">
        <f>SUMIFS('Contributor Payouts'!Q:Q,'Contributor Payouts'!$D:$D,"&gt;="&amp;'Squad-contributors'!$B232,'Contributor Payouts'!$D:$D,"&lt;"&amp;'Squad-contributors'!$B233,'Contributor Payouts'!G:G,'Squad-contributors'!$B$230)</f>
        <v>0</v>
      </c>
      <c r="F232" s="4">
        <f>SUMIFS('Contributor Payouts'!R:R,'Contributor Payouts'!$D:$D,"&gt;="&amp;'Squad-contributors'!$B232,'Contributor Payouts'!$D:$D,"&lt;"&amp;'Squad-contributors'!$B233,'Contributor Payouts'!H:H,'Squad-contributors'!$B$230)</f>
        <v>0</v>
      </c>
      <c r="G232" s="4">
        <f>SUMIFS('Contributor Payouts'!S:S,'Contributor Payouts'!$D:$D,"&gt;="&amp;'Squad-contributors'!$B232,'Contributor Payouts'!$D:$D,"&lt;"&amp;'Squad-contributors'!$B233,'Contributor Payouts'!I:I,'Squad-contributors'!$B$230)</f>
        <v>0</v>
      </c>
      <c r="H232" s="4">
        <f t="shared" ref="H232:H246" si="73">SUM(C232:G232)</f>
        <v>0</v>
      </c>
      <c r="J232" t="str">
        <f t="shared" ref="J232:J247" si="74">+A232</f>
        <v>Dxventures</v>
      </c>
      <c r="K232" s="1">
        <v>44256</v>
      </c>
      <c r="L232" s="26">
        <f t="shared" si="70"/>
        <v>0</v>
      </c>
      <c r="M232" s="26">
        <f t="shared" ref="M232:M247" si="75">+H232</f>
        <v>0</v>
      </c>
      <c r="N232">
        <f>+SUMIFS('Other expenses'!$I:$I,'Other expenses'!$C:$C,"&gt;="&amp;'Squad-contributors'!$K232,'Other expenses'!$C:$C,"&lt;"&amp;'Squad-contributors'!$K233,'Other expenses'!$F:$F,'Squad-contributors'!$J232,'Other expenses'!$G:$G,'Squad-contributors'!N$90)</f>
        <v>0</v>
      </c>
      <c r="O232">
        <f>+SUMIFS('Other expenses'!$I:$I,'Other expenses'!$C:$C,"&gt;="&amp;'Squad-contributors'!$K232,'Other expenses'!$C:$C,"&lt;"&amp;'Squad-contributors'!$K233,'Other expenses'!$F:$F,'Squad-contributors'!$J232,'Other expenses'!$G:$G,'Squad-contributors'!O$90)</f>
        <v>0</v>
      </c>
      <c r="P232">
        <f>+SUMIFS('Other expenses'!$I:$I,'Other expenses'!$C:$C,"&gt;="&amp;'Squad-contributors'!$K232,'Other expenses'!$C:$C,"&lt;"&amp;'Squad-contributors'!$K233,'Other expenses'!$F:$F,'Squad-contributors'!$J232,'Other expenses'!$G:$G,'Squad-contributors'!P$90)</f>
        <v>0</v>
      </c>
      <c r="Q232">
        <f>+SUMIFS('Other expenses'!$I:$I,'Other expenses'!$C:$C,"&gt;="&amp;'Squad-contributors'!$K232,'Other expenses'!$C:$C,"&lt;"&amp;'Squad-contributors'!$K233,'Other expenses'!$F:$F,'Squad-contributors'!$J232,'Other expenses'!$G:$G,'Squad-contributors'!Q$90)</f>
        <v>0</v>
      </c>
      <c r="R232">
        <f>+SUMIFS('Other expenses'!$I:$I,'Other expenses'!$C:$C,"&gt;="&amp;'Squad-contributors'!$K232,'Other expenses'!$C:$C,"&lt;"&amp;'Squad-contributors'!$K233,'Other expenses'!$F:$F,'Squad-contributors'!$J232,'Other expenses'!$G:$G,'Squad-contributors'!R$90)</f>
        <v>0</v>
      </c>
      <c r="S232">
        <f>+SUMIFS('Other expenses'!$I:$I,'Other expenses'!$C:$C,"&gt;="&amp;'Squad-contributors'!$K232,'Other expenses'!$C:$C,"&lt;"&amp;'Squad-contributors'!$K233,'Other expenses'!$F:$F,'Squad-contributors'!$J232,'Other expenses'!$G:$G,'Squad-contributors'!S$90)</f>
        <v>0</v>
      </c>
      <c r="T232">
        <f>+SUMIFS('Other expenses'!$I:$I,'Other expenses'!$C:$C,"&gt;="&amp;'Squad-contributors'!$K232,'Other expenses'!$C:$C,"&lt;"&amp;'Squad-contributors'!$K233,'Other expenses'!$F:$F,'Squad-contributors'!$J232,'Other expenses'!$G:$G,'Squad-contributors'!T$90)</f>
        <v>0</v>
      </c>
      <c r="U232">
        <f>+SUMIFS('Other expenses'!$I:$I,'Other expenses'!$C:$C,"&gt;="&amp;'Squad-contributors'!$K232,'Other expenses'!$C:$C,"&lt;"&amp;'Squad-contributors'!$K233,'Other expenses'!$F:$F,'Squad-contributors'!$J232,'Other expenses'!$G:$G,'Squad-contributors'!U$90)</f>
        <v>0</v>
      </c>
      <c r="V232">
        <f>+SUMIFS('Other expenses'!$I:$I,'Other expenses'!$C:$C,"&gt;="&amp;'Squad-contributors'!$K232,'Other expenses'!$C:$C,"&lt;"&amp;'Squad-contributors'!$K233,'Other expenses'!$F:$F,'Squad-contributors'!$J232,'Other expenses'!$G:$G,'Squad-contributors'!V$90)</f>
        <v>0</v>
      </c>
      <c r="W232">
        <f>+SUMIFS('Other expenses'!$I:$I,'Other expenses'!$C:$C,"&gt;="&amp;'Squad-contributors'!$K232,'Other expenses'!$C:$C,"&lt;"&amp;'Squad-contributors'!$K233,'Other expenses'!$F:$F,'Squad-contributors'!$J232,'Other expenses'!$G:$G,'Squad-contributors'!W$90)</f>
        <v>0</v>
      </c>
      <c r="X232">
        <f>+SUMIFS('Other expenses'!$I:$I,'Other expenses'!$C:$C,"&gt;="&amp;'Squad-contributors'!$K232,'Other expenses'!$C:$C,"&lt;"&amp;'Squad-contributors'!$K233,'Other expenses'!$F:$F,'Squad-contributors'!$J232,'Other expenses'!$G:$G,'Squad-contributors'!X$90)</f>
        <v>0</v>
      </c>
      <c r="Y232" s="26">
        <f t="shared" si="71"/>
        <v>0</v>
      </c>
    </row>
    <row r="233" spans="1:25" x14ac:dyDescent="0.2">
      <c r="A233" t="str">
        <f t="shared" si="72"/>
        <v>Dxventures</v>
      </c>
      <c r="B233" s="1">
        <v>44287</v>
      </c>
      <c r="C233" s="4">
        <f>SUMIFS('Contributor Payouts'!O:O,'Contributor Payouts'!$D:$D,"&gt;="&amp;'Squad-contributors'!$B233,'Contributor Payouts'!$D:$D,"&lt;"&amp;'Squad-contributors'!$B234,'Contributor Payouts'!E:E,'Squad-contributors'!$B$230)</f>
        <v>0</v>
      </c>
      <c r="D233" s="4">
        <f>SUMIFS('Contributor Payouts'!P:P,'Contributor Payouts'!$D:$D,"&gt;="&amp;'Squad-contributors'!$B233,'Contributor Payouts'!$D:$D,"&lt;"&amp;'Squad-contributors'!$B234,'Contributor Payouts'!F:F,'Squad-contributors'!$B$230)</f>
        <v>0</v>
      </c>
      <c r="E233" s="4">
        <f>SUMIFS('Contributor Payouts'!Q:Q,'Contributor Payouts'!$D:$D,"&gt;="&amp;'Squad-contributors'!$B233,'Contributor Payouts'!$D:$D,"&lt;"&amp;'Squad-contributors'!$B234,'Contributor Payouts'!G:G,'Squad-contributors'!$B$230)</f>
        <v>0</v>
      </c>
      <c r="F233" s="4">
        <f>SUMIFS('Contributor Payouts'!R:R,'Contributor Payouts'!$D:$D,"&gt;="&amp;'Squad-contributors'!$B233,'Contributor Payouts'!$D:$D,"&lt;"&amp;'Squad-contributors'!$B234,'Contributor Payouts'!H:H,'Squad-contributors'!$B$230)</f>
        <v>0</v>
      </c>
      <c r="G233" s="4">
        <f>SUMIFS('Contributor Payouts'!S:S,'Contributor Payouts'!$D:$D,"&gt;="&amp;'Squad-contributors'!$B233,'Contributor Payouts'!$D:$D,"&lt;"&amp;'Squad-contributors'!$B234,'Contributor Payouts'!I:I,'Squad-contributors'!$B$230)</f>
        <v>0</v>
      </c>
      <c r="H233" s="4">
        <f t="shared" si="73"/>
        <v>0</v>
      </c>
      <c r="J233" t="str">
        <f t="shared" si="74"/>
        <v>Dxventures</v>
      </c>
      <c r="K233" s="1">
        <v>44287</v>
      </c>
      <c r="L233" s="26">
        <f t="shared" si="70"/>
        <v>0</v>
      </c>
      <c r="M233" s="26">
        <f t="shared" si="75"/>
        <v>0</v>
      </c>
      <c r="N233">
        <f>+SUMIFS('Other expenses'!$I:$I,'Other expenses'!$C:$C,"&gt;="&amp;'Squad-contributors'!$K233,'Other expenses'!$C:$C,"&lt;"&amp;'Squad-contributors'!$K234,'Other expenses'!$F:$F,'Squad-contributors'!$J233,'Other expenses'!$G:$G,'Squad-contributors'!N$90)</f>
        <v>0</v>
      </c>
      <c r="O233">
        <f>+SUMIFS('Other expenses'!$I:$I,'Other expenses'!$C:$C,"&gt;="&amp;'Squad-contributors'!$K233,'Other expenses'!$C:$C,"&lt;"&amp;'Squad-contributors'!$K234,'Other expenses'!$F:$F,'Squad-contributors'!$J233,'Other expenses'!$G:$G,'Squad-contributors'!O$90)</f>
        <v>0</v>
      </c>
      <c r="P233">
        <f>+SUMIFS('Other expenses'!$I:$I,'Other expenses'!$C:$C,"&gt;="&amp;'Squad-contributors'!$K233,'Other expenses'!$C:$C,"&lt;"&amp;'Squad-contributors'!$K234,'Other expenses'!$F:$F,'Squad-contributors'!$J233,'Other expenses'!$G:$G,'Squad-contributors'!P$90)</f>
        <v>0</v>
      </c>
      <c r="Q233">
        <f>+SUMIFS('Other expenses'!$I:$I,'Other expenses'!$C:$C,"&gt;="&amp;'Squad-contributors'!$K233,'Other expenses'!$C:$C,"&lt;"&amp;'Squad-contributors'!$K234,'Other expenses'!$F:$F,'Squad-contributors'!$J233,'Other expenses'!$G:$G,'Squad-contributors'!Q$90)</f>
        <v>0</v>
      </c>
      <c r="R233">
        <f>+SUMIFS('Other expenses'!$I:$I,'Other expenses'!$C:$C,"&gt;="&amp;'Squad-contributors'!$K233,'Other expenses'!$C:$C,"&lt;"&amp;'Squad-contributors'!$K234,'Other expenses'!$F:$F,'Squad-contributors'!$J233,'Other expenses'!$G:$G,'Squad-contributors'!R$90)</f>
        <v>0</v>
      </c>
      <c r="S233">
        <f>+SUMIFS('Other expenses'!$I:$I,'Other expenses'!$C:$C,"&gt;="&amp;'Squad-contributors'!$K233,'Other expenses'!$C:$C,"&lt;"&amp;'Squad-contributors'!$K234,'Other expenses'!$F:$F,'Squad-contributors'!$J233,'Other expenses'!$G:$G,'Squad-contributors'!S$90)</f>
        <v>0</v>
      </c>
      <c r="T233">
        <f>+SUMIFS('Other expenses'!$I:$I,'Other expenses'!$C:$C,"&gt;="&amp;'Squad-contributors'!$K233,'Other expenses'!$C:$C,"&lt;"&amp;'Squad-contributors'!$K234,'Other expenses'!$F:$F,'Squad-contributors'!$J233,'Other expenses'!$G:$G,'Squad-contributors'!T$90)</f>
        <v>0</v>
      </c>
      <c r="U233">
        <f>+SUMIFS('Other expenses'!$I:$I,'Other expenses'!$C:$C,"&gt;="&amp;'Squad-contributors'!$K233,'Other expenses'!$C:$C,"&lt;"&amp;'Squad-contributors'!$K234,'Other expenses'!$F:$F,'Squad-contributors'!$J233,'Other expenses'!$G:$G,'Squad-contributors'!U$90)</f>
        <v>0</v>
      </c>
      <c r="V233">
        <f>+SUMIFS('Other expenses'!$I:$I,'Other expenses'!$C:$C,"&gt;="&amp;'Squad-contributors'!$K233,'Other expenses'!$C:$C,"&lt;"&amp;'Squad-contributors'!$K234,'Other expenses'!$F:$F,'Squad-contributors'!$J233,'Other expenses'!$G:$G,'Squad-contributors'!V$90)</f>
        <v>0</v>
      </c>
      <c r="W233">
        <f>+SUMIFS('Other expenses'!$I:$I,'Other expenses'!$C:$C,"&gt;="&amp;'Squad-contributors'!$K233,'Other expenses'!$C:$C,"&lt;"&amp;'Squad-contributors'!$K234,'Other expenses'!$F:$F,'Squad-contributors'!$J233,'Other expenses'!$G:$G,'Squad-contributors'!W$90)</f>
        <v>0</v>
      </c>
      <c r="X233">
        <f>+SUMIFS('Other expenses'!$I:$I,'Other expenses'!$C:$C,"&gt;="&amp;'Squad-contributors'!$K233,'Other expenses'!$C:$C,"&lt;"&amp;'Squad-contributors'!$K234,'Other expenses'!$F:$F,'Squad-contributors'!$J233,'Other expenses'!$G:$G,'Squad-contributors'!X$90)</f>
        <v>0</v>
      </c>
      <c r="Y233" s="26">
        <f t="shared" si="71"/>
        <v>0</v>
      </c>
    </row>
    <row r="234" spans="1:25" x14ac:dyDescent="0.2">
      <c r="A234" t="str">
        <f t="shared" si="72"/>
        <v>Dxventures</v>
      </c>
      <c r="B234" s="1">
        <v>44317</v>
      </c>
      <c r="C234" s="4">
        <f>SUMIFS('Contributor Payouts'!O:O,'Contributor Payouts'!$D:$D,"&gt;="&amp;'Squad-contributors'!$B234,'Contributor Payouts'!$D:$D,"&lt;"&amp;'Squad-contributors'!$B235,'Contributor Payouts'!E:E,'Squad-contributors'!$B$230)</f>
        <v>0</v>
      </c>
      <c r="D234" s="4">
        <f>SUMIFS('Contributor Payouts'!P:P,'Contributor Payouts'!$D:$D,"&gt;="&amp;'Squad-contributors'!$B234,'Contributor Payouts'!$D:$D,"&lt;"&amp;'Squad-contributors'!$B235,'Contributor Payouts'!F:F,'Squad-contributors'!$B$230)</f>
        <v>0</v>
      </c>
      <c r="E234" s="4">
        <f>SUMIFS('Contributor Payouts'!Q:Q,'Contributor Payouts'!$D:$D,"&gt;="&amp;'Squad-contributors'!$B234,'Contributor Payouts'!$D:$D,"&lt;"&amp;'Squad-contributors'!$B235,'Contributor Payouts'!G:G,'Squad-contributors'!$B$230)</f>
        <v>0</v>
      </c>
      <c r="F234" s="4">
        <f>SUMIFS('Contributor Payouts'!R:R,'Contributor Payouts'!$D:$D,"&gt;="&amp;'Squad-contributors'!$B234,'Contributor Payouts'!$D:$D,"&lt;"&amp;'Squad-contributors'!$B235,'Contributor Payouts'!H:H,'Squad-contributors'!$B$230)</f>
        <v>0</v>
      </c>
      <c r="G234" s="4">
        <f>SUMIFS('Contributor Payouts'!S:S,'Contributor Payouts'!$D:$D,"&gt;="&amp;'Squad-contributors'!$B234,'Contributor Payouts'!$D:$D,"&lt;"&amp;'Squad-contributors'!$B235,'Contributor Payouts'!I:I,'Squad-contributors'!$B$230)</f>
        <v>0</v>
      </c>
      <c r="H234" s="4">
        <f t="shared" si="73"/>
        <v>0</v>
      </c>
      <c r="J234" t="str">
        <f t="shared" si="74"/>
        <v>Dxventures</v>
      </c>
      <c r="K234" s="1">
        <v>44317</v>
      </c>
      <c r="L234" s="26">
        <f t="shared" si="70"/>
        <v>0</v>
      </c>
      <c r="M234" s="26">
        <f t="shared" si="75"/>
        <v>0</v>
      </c>
      <c r="N234">
        <f>+SUMIFS('Other expenses'!$I:$I,'Other expenses'!$C:$C,"&gt;="&amp;'Squad-contributors'!$K234,'Other expenses'!$C:$C,"&lt;"&amp;'Squad-contributors'!$K235,'Other expenses'!$F:$F,'Squad-contributors'!$J234,'Other expenses'!$G:$G,'Squad-contributors'!N$90)</f>
        <v>0</v>
      </c>
      <c r="O234">
        <f>+SUMIFS('Other expenses'!$I:$I,'Other expenses'!$C:$C,"&gt;="&amp;'Squad-contributors'!$K234,'Other expenses'!$C:$C,"&lt;"&amp;'Squad-contributors'!$K235,'Other expenses'!$F:$F,'Squad-contributors'!$J234,'Other expenses'!$G:$G,'Squad-contributors'!O$90)</f>
        <v>0</v>
      </c>
      <c r="P234">
        <f>+SUMIFS('Other expenses'!$I:$I,'Other expenses'!$C:$C,"&gt;="&amp;'Squad-contributors'!$K234,'Other expenses'!$C:$C,"&lt;"&amp;'Squad-contributors'!$K235,'Other expenses'!$F:$F,'Squad-contributors'!$J234,'Other expenses'!$G:$G,'Squad-contributors'!P$90)</f>
        <v>0</v>
      </c>
      <c r="Q234">
        <f>+SUMIFS('Other expenses'!$I:$I,'Other expenses'!$C:$C,"&gt;="&amp;'Squad-contributors'!$K234,'Other expenses'!$C:$C,"&lt;"&amp;'Squad-contributors'!$K235,'Other expenses'!$F:$F,'Squad-contributors'!$J234,'Other expenses'!$G:$G,'Squad-contributors'!Q$90)</f>
        <v>0</v>
      </c>
      <c r="R234">
        <f>+SUMIFS('Other expenses'!$I:$I,'Other expenses'!$C:$C,"&gt;="&amp;'Squad-contributors'!$K234,'Other expenses'!$C:$C,"&lt;"&amp;'Squad-contributors'!$K235,'Other expenses'!$F:$F,'Squad-contributors'!$J234,'Other expenses'!$G:$G,'Squad-contributors'!R$90)</f>
        <v>0</v>
      </c>
      <c r="S234">
        <f>+SUMIFS('Other expenses'!$I:$I,'Other expenses'!$C:$C,"&gt;="&amp;'Squad-contributors'!$K234,'Other expenses'!$C:$C,"&lt;"&amp;'Squad-contributors'!$K235,'Other expenses'!$F:$F,'Squad-contributors'!$J234,'Other expenses'!$G:$G,'Squad-contributors'!S$90)</f>
        <v>0</v>
      </c>
      <c r="T234">
        <f>+SUMIFS('Other expenses'!$I:$I,'Other expenses'!$C:$C,"&gt;="&amp;'Squad-contributors'!$K234,'Other expenses'!$C:$C,"&lt;"&amp;'Squad-contributors'!$K235,'Other expenses'!$F:$F,'Squad-contributors'!$J234,'Other expenses'!$G:$G,'Squad-contributors'!T$90)</f>
        <v>0</v>
      </c>
      <c r="U234">
        <f>+SUMIFS('Other expenses'!$I:$I,'Other expenses'!$C:$C,"&gt;="&amp;'Squad-contributors'!$K234,'Other expenses'!$C:$C,"&lt;"&amp;'Squad-contributors'!$K235,'Other expenses'!$F:$F,'Squad-contributors'!$J234,'Other expenses'!$G:$G,'Squad-contributors'!U$90)</f>
        <v>0</v>
      </c>
      <c r="V234">
        <f>+SUMIFS('Other expenses'!$I:$I,'Other expenses'!$C:$C,"&gt;="&amp;'Squad-contributors'!$K234,'Other expenses'!$C:$C,"&lt;"&amp;'Squad-contributors'!$K235,'Other expenses'!$F:$F,'Squad-contributors'!$J234,'Other expenses'!$G:$G,'Squad-contributors'!V$90)</f>
        <v>0</v>
      </c>
      <c r="W234">
        <f>+SUMIFS('Other expenses'!$I:$I,'Other expenses'!$C:$C,"&gt;="&amp;'Squad-contributors'!$K234,'Other expenses'!$C:$C,"&lt;"&amp;'Squad-contributors'!$K235,'Other expenses'!$F:$F,'Squad-contributors'!$J234,'Other expenses'!$G:$G,'Squad-contributors'!W$90)</f>
        <v>0</v>
      </c>
      <c r="X234">
        <f>+SUMIFS('Other expenses'!$I:$I,'Other expenses'!$C:$C,"&gt;="&amp;'Squad-contributors'!$K234,'Other expenses'!$C:$C,"&lt;"&amp;'Squad-contributors'!$K235,'Other expenses'!$F:$F,'Squad-contributors'!$J234,'Other expenses'!$G:$G,'Squad-contributors'!X$90)</f>
        <v>0</v>
      </c>
      <c r="Y234" s="26">
        <f t="shared" si="71"/>
        <v>0</v>
      </c>
    </row>
    <row r="235" spans="1:25" x14ac:dyDescent="0.2">
      <c r="A235" t="str">
        <f t="shared" si="72"/>
        <v>Dxventures</v>
      </c>
      <c r="B235" s="1">
        <v>44348</v>
      </c>
      <c r="C235" s="4">
        <f>SUMIFS('Contributor Payouts'!O:O,'Contributor Payouts'!$D:$D,"&gt;="&amp;'Squad-contributors'!$B235,'Contributor Payouts'!$D:$D,"&lt;"&amp;'Squad-contributors'!$B236,'Contributor Payouts'!E:E,'Squad-contributors'!$B$230)</f>
        <v>0</v>
      </c>
      <c r="D235" s="4">
        <f>SUMIFS('Contributor Payouts'!P:P,'Contributor Payouts'!$D:$D,"&gt;="&amp;'Squad-contributors'!$B235,'Contributor Payouts'!$D:$D,"&lt;"&amp;'Squad-contributors'!$B236,'Contributor Payouts'!F:F,'Squad-contributors'!$B$230)</f>
        <v>0</v>
      </c>
      <c r="E235" s="4">
        <f>SUMIFS('Contributor Payouts'!Q:Q,'Contributor Payouts'!$D:$D,"&gt;="&amp;'Squad-contributors'!$B235,'Contributor Payouts'!$D:$D,"&lt;"&amp;'Squad-contributors'!$B236,'Contributor Payouts'!G:G,'Squad-contributors'!$B$230)</f>
        <v>0</v>
      </c>
      <c r="F235" s="4">
        <f>SUMIFS('Contributor Payouts'!R:R,'Contributor Payouts'!$D:$D,"&gt;="&amp;'Squad-contributors'!$B235,'Contributor Payouts'!$D:$D,"&lt;"&amp;'Squad-contributors'!$B236,'Contributor Payouts'!H:H,'Squad-contributors'!$B$230)</f>
        <v>0</v>
      </c>
      <c r="G235" s="4">
        <f>SUMIFS('Contributor Payouts'!S:S,'Contributor Payouts'!$D:$D,"&gt;="&amp;'Squad-contributors'!$B235,'Contributor Payouts'!$D:$D,"&lt;"&amp;'Squad-contributors'!$B236,'Contributor Payouts'!I:I,'Squad-contributors'!$B$230)</f>
        <v>0</v>
      </c>
      <c r="H235" s="4">
        <f t="shared" si="73"/>
        <v>0</v>
      </c>
      <c r="J235" t="str">
        <f t="shared" si="74"/>
        <v>Dxventures</v>
      </c>
      <c r="K235" s="1">
        <v>44348</v>
      </c>
      <c r="L235" s="26">
        <f t="shared" si="70"/>
        <v>0</v>
      </c>
      <c r="M235" s="26">
        <f t="shared" si="75"/>
        <v>0</v>
      </c>
      <c r="N235">
        <f>+SUMIFS('Other expenses'!$I:$I,'Other expenses'!$C:$C,"&gt;="&amp;'Squad-contributors'!$K235,'Other expenses'!$C:$C,"&lt;"&amp;'Squad-contributors'!$K236,'Other expenses'!$F:$F,'Squad-contributors'!$J235,'Other expenses'!$G:$G,'Squad-contributors'!N$90)</f>
        <v>0</v>
      </c>
      <c r="O235">
        <f>+SUMIFS('Other expenses'!$I:$I,'Other expenses'!$C:$C,"&gt;="&amp;'Squad-contributors'!$K235,'Other expenses'!$C:$C,"&lt;"&amp;'Squad-contributors'!$K236,'Other expenses'!$F:$F,'Squad-contributors'!$J235,'Other expenses'!$G:$G,'Squad-contributors'!O$90)</f>
        <v>0</v>
      </c>
      <c r="P235">
        <f>+SUMIFS('Other expenses'!$I:$I,'Other expenses'!$C:$C,"&gt;="&amp;'Squad-contributors'!$K235,'Other expenses'!$C:$C,"&lt;"&amp;'Squad-contributors'!$K236,'Other expenses'!$F:$F,'Squad-contributors'!$J235,'Other expenses'!$G:$G,'Squad-contributors'!P$90)</f>
        <v>0</v>
      </c>
      <c r="Q235">
        <f>+SUMIFS('Other expenses'!$I:$I,'Other expenses'!$C:$C,"&gt;="&amp;'Squad-contributors'!$K235,'Other expenses'!$C:$C,"&lt;"&amp;'Squad-contributors'!$K236,'Other expenses'!$F:$F,'Squad-contributors'!$J235,'Other expenses'!$G:$G,'Squad-contributors'!Q$90)</f>
        <v>0</v>
      </c>
      <c r="R235">
        <f>+SUMIFS('Other expenses'!$I:$I,'Other expenses'!$C:$C,"&gt;="&amp;'Squad-contributors'!$K235,'Other expenses'!$C:$C,"&lt;"&amp;'Squad-contributors'!$K236,'Other expenses'!$F:$F,'Squad-contributors'!$J235,'Other expenses'!$G:$G,'Squad-contributors'!R$90)</f>
        <v>0</v>
      </c>
      <c r="S235">
        <f>+SUMIFS('Other expenses'!$I:$I,'Other expenses'!$C:$C,"&gt;="&amp;'Squad-contributors'!$K235,'Other expenses'!$C:$C,"&lt;"&amp;'Squad-contributors'!$K236,'Other expenses'!$F:$F,'Squad-contributors'!$J235,'Other expenses'!$G:$G,'Squad-contributors'!S$90)</f>
        <v>0</v>
      </c>
      <c r="T235">
        <f>+SUMIFS('Other expenses'!$I:$I,'Other expenses'!$C:$C,"&gt;="&amp;'Squad-contributors'!$K235,'Other expenses'!$C:$C,"&lt;"&amp;'Squad-contributors'!$K236,'Other expenses'!$F:$F,'Squad-contributors'!$J235,'Other expenses'!$G:$G,'Squad-contributors'!T$90)</f>
        <v>0</v>
      </c>
      <c r="U235">
        <f>+SUMIFS('Other expenses'!$I:$I,'Other expenses'!$C:$C,"&gt;="&amp;'Squad-contributors'!$K235,'Other expenses'!$C:$C,"&lt;"&amp;'Squad-contributors'!$K236,'Other expenses'!$F:$F,'Squad-contributors'!$J235,'Other expenses'!$G:$G,'Squad-contributors'!U$90)</f>
        <v>0</v>
      </c>
      <c r="V235">
        <f>+SUMIFS('Other expenses'!$I:$I,'Other expenses'!$C:$C,"&gt;="&amp;'Squad-contributors'!$K235,'Other expenses'!$C:$C,"&lt;"&amp;'Squad-contributors'!$K236,'Other expenses'!$F:$F,'Squad-contributors'!$J235,'Other expenses'!$G:$G,'Squad-contributors'!V$90)</f>
        <v>0</v>
      </c>
      <c r="W235">
        <f>+SUMIFS('Other expenses'!$I:$I,'Other expenses'!$C:$C,"&gt;="&amp;'Squad-contributors'!$K235,'Other expenses'!$C:$C,"&lt;"&amp;'Squad-contributors'!$K236,'Other expenses'!$F:$F,'Squad-contributors'!$J235,'Other expenses'!$G:$G,'Squad-contributors'!W$90)</f>
        <v>0</v>
      </c>
      <c r="X235">
        <f>+SUMIFS('Other expenses'!$I:$I,'Other expenses'!$C:$C,"&gt;="&amp;'Squad-contributors'!$K235,'Other expenses'!$C:$C,"&lt;"&amp;'Squad-contributors'!$K236,'Other expenses'!$F:$F,'Squad-contributors'!$J235,'Other expenses'!$G:$G,'Squad-contributors'!X$90)</f>
        <v>0</v>
      </c>
      <c r="Y235" s="26">
        <f t="shared" si="71"/>
        <v>0</v>
      </c>
    </row>
    <row r="236" spans="1:25" x14ac:dyDescent="0.2">
      <c r="A236" t="str">
        <f t="shared" si="72"/>
        <v>Dxventures</v>
      </c>
      <c r="B236" s="1">
        <v>44378</v>
      </c>
      <c r="C236" s="4">
        <f>SUMIFS('Contributor Payouts'!O:O,'Contributor Payouts'!$D:$D,"&gt;="&amp;'Squad-contributors'!$B236,'Contributor Payouts'!$D:$D,"&lt;"&amp;'Squad-contributors'!$B237,'Contributor Payouts'!E:E,'Squad-contributors'!$B$230)</f>
        <v>0</v>
      </c>
      <c r="D236" s="4">
        <f>SUMIFS('Contributor Payouts'!P:P,'Contributor Payouts'!$D:$D,"&gt;="&amp;'Squad-contributors'!$B236,'Contributor Payouts'!$D:$D,"&lt;"&amp;'Squad-contributors'!$B237,'Contributor Payouts'!F:F,'Squad-contributors'!$B$230)</f>
        <v>0</v>
      </c>
      <c r="E236" s="4">
        <f>SUMIFS('Contributor Payouts'!Q:Q,'Contributor Payouts'!$D:$D,"&gt;="&amp;'Squad-contributors'!$B236,'Contributor Payouts'!$D:$D,"&lt;"&amp;'Squad-contributors'!$B237,'Contributor Payouts'!G:G,'Squad-contributors'!$B$230)</f>
        <v>0</v>
      </c>
      <c r="F236" s="4">
        <f>SUMIFS('Contributor Payouts'!R:R,'Contributor Payouts'!$D:$D,"&gt;="&amp;'Squad-contributors'!$B236,'Contributor Payouts'!$D:$D,"&lt;"&amp;'Squad-contributors'!$B237,'Contributor Payouts'!H:H,'Squad-contributors'!$B$230)</f>
        <v>0</v>
      </c>
      <c r="G236" s="4">
        <f>SUMIFS('Contributor Payouts'!S:S,'Contributor Payouts'!$D:$D,"&gt;="&amp;'Squad-contributors'!$B236,'Contributor Payouts'!$D:$D,"&lt;"&amp;'Squad-contributors'!$B237,'Contributor Payouts'!I:I,'Squad-contributors'!$B$230)</f>
        <v>0</v>
      </c>
      <c r="H236" s="4">
        <f t="shared" si="73"/>
        <v>0</v>
      </c>
      <c r="J236" t="str">
        <f t="shared" si="74"/>
        <v>Dxventures</v>
      </c>
      <c r="K236" s="1">
        <v>44378</v>
      </c>
      <c r="L236" s="26">
        <f t="shared" si="70"/>
        <v>0</v>
      </c>
      <c r="M236" s="26">
        <f t="shared" si="75"/>
        <v>0</v>
      </c>
      <c r="N236">
        <f>+SUMIFS('Other expenses'!$I:$I,'Other expenses'!$C:$C,"&gt;="&amp;'Squad-contributors'!$K236,'Other expenses'!$C:$C,"&lt;"&amp;'Squad-contributors'!$K237,'Other expenses'!$F:$F,'Squad-contributors'!$J236,'Other expenses'!$G:$G,'Squad-contributors'!N$90)</f>
        <v>0</v>
      </c>
      <c r="O236">
        <f>+SUMIFS('Other expenses'!$I:$I,'Other expenses'!$C:$C,"&gt;="&amp;'Squad-contributors'!$K236,'Other expenses'!$C:$C,"&lt;"&amp;'Squad-contributors'!$K237,'Other expenses'!$F:$F,'Squad-contributors'!$J236,'Other expenses'!$G:$G,'Squad-contributors'!O$90)</f>
        <v>0</v>
      </c>
      <c r="P236">
        <f>+SUMIFS('Other expenses'!$I:$I,'Other expenses'!$C:$C,"&gt;="&amp;'Squad-contributors'!$K236,'Other expenses'!$C:$C,"&lt;"&amp;'Squad-contributors'!$K237,'Other expenses'!$F:$F,'Squad-contributors'!$J236,'Other expenses'!$G:$G,'Squad-contributors'!P$90)</f>
        <v>0</v>
      </c>
      <c r="Q236">
        <f>+SUMIFS('Other expenses'!$I:$I,'Other expenses'!$C:$C,"&gt;="&amp;'Squad-contributors'!$K236,'Other expenses'!$C:$C,"&lt;"&amp;'Squad-contributors'!$K237,'Other expenses'!$F:$F,'Squad-contributors'!$J236,'Other expenses'!$G:$G,'Squad-contributors'!Q$90)</f>
        <v>0</v>
      </c>
      <c r="R236">
        <f>+SUMIFS('Other expenses'!$I:$I,'Other expenses'!$C:$C,"&gt;="&amp;'Squad-contributors'!$K236,'Other expenses'!$C:$C,"&lt;"&amp;'Squad-contributors'!$K237,'Other expenses'!$F:$F,'Squad-contributors'!$J236,'Other expenses'!$G:$G,'Squad-contributors'!R$90)</f>
        <v>0</v>
      </c>
      <c r="S236">
        <f>+SUMIFS('Other expenses'!$I:$I,'Other expenses'!$C:$C,"&gt;="&amp;'Squad-contributors'!$K236,'Other expenses'!$C:$C,"&lt;"&amp;'Squad-contributors'!$K237,'Other expenses'!$F:$F,'Squad-contributors'!$J236,'Other expenses'!$G:$G,'Squad-contributors'!S$90)</f>
        <v>0</v>
      </c>
      <c r="T236">
        <f>+SUMIFS('Other expenses'!$I:$I,'Other expenses'!$C:$C,"&gt;="&amp;'Squad-contributors'!$K236,'Other expenses'!$C:$C,"&lt;"&amp;'Squad-contributors'!$K237,'Other expenses'!$F:$F,'Squad-contributors'!$J236,'Other expenses'!$G:$G,'Squad-contributors'!T$90)</f>
        <v>0</v>
      </c>
      <c r="U236">
        <f>+SUMIFS('Other expenses'!$I:$I,'Other expenses'!$C:$C,"&gt;="&amp;'Squad-contributors'!$K236,'Other expenses'!$C:$C,"&lt;"&amp;'Squad-contributors'!$K237,'Other expenses'!$F:$F,'Squad-contributors'!$J236,'Other expenses'!$G:$G,'Squad-contributors'!U$90)</f>
        <v>0</v>
      </c>
      <c r="V236">
        <f>+SUMIFS('Other expenses'!$I:$I,'Other expenses'!$C:$C,"&gt;="&amp;'Squad-contributors'!$K236,'Other expenses'!$C:$C,"&lt;"&amp;'Squad-contributors'!$K237,'Other expenses'!$F:$F,'Squad-contributors'!$J236,'Other expenses'!$G:$G,'Squad-contributors'!V$90)</f>
        <v>0</v>
      </c>
      <c r="W236">
        <f>+SUMIFS('Other expenses'!$I:$I,'Other expenses'!$C:$C,"&gt;="&amp;'Squad-contributors'!$K236,'Other expenses'!$C:$C,"&lt;"&amp;'Squad-contributors'!$K237,'Other expenses'!$F:$F,'Squad-contributors'!$J236,'Other expenses'!$G:$G,'Squad-contributors'!W$90)</f>
        <v>0</v>
      </c>
      <c r="X236">
        <f>+SUMIFS('Other expenses'!$I:$I,'Other expenses'!$C:$C,"&gt;="&amp;'Squad-contributors'!$K236,'Other expenses'!$C:$C,"&lt;"&amp;'Squad-contributors'!$K237,'Other expenses'!$F:$F,'Squad-contributors'!$J236,'Other expenses'!$G:$G,'Squad-contributors'!X$90)</f>
        <v>0</v>
      </c>
      <c r="Y236" s="26">
        <f t="shared" si="71"/>
        <v>0</v>
      </c>
    </row>
    <row r="237" spans="1:25" x14ac:dyDescent="0.2">
      <c r="A237" t="str">
        <f t="shared" si="72"/>
        <v>Dxventures</v>
      </c>
      <c r="B237" s="1">
        <v>44409</v>
      </c>
      <c r="C237" s="4">
        <f>SUMIFS('Contributor Payouts'!O:O,'Contributor Payouts'!$D:$D,"&gt;="&amp;'Squad-contributors'!$B237,'Contributor Payouts'!$D:$D,"&lt;"&amp;'Squad-contributors'!$B238,'Contributor Payouts'!E:E,'Squad-contributors'!$B$230)</f>
        <v>0</v>
      </c>
      <c r="D237" s="4">
        <f>SUMIFS('Contributor Payouts'!P:P,'Contributor Payouts'!$D:$D,"&gt;="&amp;'Squad-contributors'!$B237,'Contributor Payouts'!$D:$D,"&lt;"&amp;'Squad-contributors'!$B238,'Contributor Payouts'!F:F,'Squad-contributors'!$B$230)</f>
        <v>800</v>
      </c>
      <c r="E237" s="4">
        <f>SUMIFS('Contributor Payouts'!Q:Q,'Contributor Payouts'!$D:$D,"&gt;="&amp;'Squad-contributors'!$B237,'Contributor Payouts'!$D:$D,"&lt;"&amp;'Squad-contributors'!$B238,'Contributor Payouts'!G:G,'Squad-contributors'!$B$230)</f>
        <v>0</v>
      </c>
      <c r="F237" s="4">
        <f>SUMIFS('Contributor Payouts'!R:R,'Contributor Payouts'!$D:$D,"&gt;="&amp;'Squad-contributors'!$B237,'Contributor Payouts'!$D:$D,"&lt;"&amp;'Squad-contributors'!$B238,'Contributor Payouts'!H:H,'Squad-contributors'!$B$230)</f>
        <v>0</v>
      </c>
      <c r="G237" s="4">
        <f>SUMIFS('Contributor Payouts'!S:S,'Contributor Payouts'!$D:$D,"&gt;="&amp;'Squad-contributors'!$B237,'Contributor Payouts'!$D:$D,"&lt;"&amp;'Squad-contributors'!$B238,'Contributor Payouts'!I:I,'Squad-contributors'!$B$230)</f>
        <v>0</v>
      </c>
      <c r="H237" s="4">
        <f t="shared" si="73"/>
        <v>800</v>
      </c>
      <c r="J237" t="str">
        <f t="shared" si="74"/>
        <v>Dxventures</v>
      </c>
      <c r="K237" s="1">
        <v>44409</v>
      </c>
      <c r="L237" s="26">
        <f t="shared" si="70"/>
        <v>800</v>
      </c>
      <c r="M237" s="26">
        <f t="shared" si="75"/>
        <v>800</v>
      </c>
      <c r="N237">
        <f>+SUMIFS('Other expenses'!$I:$I,'Other expenses'!$C:$C,"&gt;="&amp;'Squad-contributors'!$K237,'Other expenses'!$C:$C,"&lt;"&amp;'Squad-contributors'!$K238,'Other expenses'!$F:$F,'Squad-contributors'!$J237,'Other expenses'!$G:$G,'Squad-contributors'!N$90)</f>
        <v>0</v>
      </c>
      <c r="O237">
        <f>+SUMIFS('Other expenses'!$I:$I,'Other expenses'!$C:$C,"&gt;="&amp;'Squad-contributors'!$K237,'Other expenses'!$C:$C,"&lt;"&amp;'Squad-contributors'!$K238,'Other expenses'!$F:$F,'Squad-contributors'!$J237,'Other expenses'!$G:$G,'Squad-contributors'!O$90)</f>
        <v>0</v>
      </c>
      <c r="P237">
        <f>+SUMIFS('Other expenses'!$I:$I,'Other expenses'!$C:$C,"&gt;="&amp;'Squad-contributors'!$K237,'Other expenses'!$C:$C,"&lt;"&amp;'Squad-contributors'!$K238,'Other expenses'!$F:$F,'Squad-contributors'!$J237,'Other expenses'!$G:$G,'Squad-contributors'!P$90)</f>
        <v>0</v>
      </c>
      <c r="Q237">
        <f>+SUMIFS('Other expenses'!$I:$I,'Other expenses'!$C:$C,"&gt;="&amp;'Squad-contributors'!$K237,'Other expenses'!$C:$C,"&lt;"&amp;'Squad-contributors'!$K238,'Other expenses'!$F:$F,'Squad-contributors'!$J237,'Other expenses'!$G:$G,'Squad-contributors'!Q$90)</f>
        <v>0</v>
      </c>
      <c r="R237">
        <f>+SUMIFS('Other expenses'!$I:$I,'Other expenses'!$C:$C,"&gt;="&amp;'Squad-contributors'!$K237,'Other expenses'!$C:$C,"&lt;"&amp;'Squad-contributors'!$K238,'Other expenses'!$F:$F,'Squad-contributors'!$J237,'Other expenses'!$G:$G,'Squad-contributors'!R$90)</f>
        <v>0</v>
      </c>
      <c r="S237">
        <f>+SUMIFS('Other expenses'!$I:$I,'Other expenses'!$C:$C,"&gt;="&amp;'Squad-contributors'!$K237,'Other expenses'!$C:$C,"&lt;"&amp;'Squad-contributors'!$K238,'Other expenses'!$F:$F,'Squad-contributors'!$J237,'Other expenses'!$G:$G,'Squad-contributors'!S$90)</f>
        <v>0</v>
      </c>
      <c r="T237">
        <f>+SUMIFS('Other expenses'!$I:$I,'Other expenses'!$C:$C,"&gt;="&amp;'Squad-contributors'!$K237,'Other expenses'!$C:$C,"&lt;"&amp;'Squad-contributors'!$K238,'Other expenses'!$F:$F,'Squad-contributors'!$J237,'Other expenses'!$G:$G,'Squad-contributors'!T$90)</f>
        <v>0</v>
      </c>
      <c r="U237">
        <f>+SUMIFS('Other expenses'!$I:$I,'Other expenses'!$C:$C,"&gt;="&amp;'Squad-contributors'!$K237,'Other expenses'!$C:$C,"&lt;"&amp;'Squad-contributors'!$K238,'Other expenses'!$F:$F,'Squad-contributors'!$J237,'Other expenses'!$G:$G,'Squad-contributors'!U$90)</f>
        <v>0</v>
      </c>
      <c r="V237">
        <f>+SUMIFS('Other expenses'!$I:$I,'Other expenses'!$C:$C,"&gt;="&amp;'Squad-contributors'!$K237,'Other expenses'!$C:$C,"&lt;"&amp;'Squad-contributors'!$K238,'Other expenses'!$F:$F,'Squad-contributors'!$J237,'Other expenses'!$G:$G,'Squad-contributors'!V$90)</f>
        <v>0</v>
      </c>
      <c r="W237">
        <f>+SUMIFS('Other expenses'!$I:$I,'Other expenses'!$C:$C,"&gt;="&amp;'Squad-contributors'!$K237,'Other expenses'!$C:$C,"&lt;"&amp;'Squad-contributors'!$K238,'Other expenses'!$F:$F,'Squad-contributors'!$J237,'Other expenses'!$G:$G,'Squad-contributors'!W$90)</f>
        <v>0</v>
      </c>
      <c r="X237">
        <f>+SUMIFS('Other expenses'!$I:$I,'Other expenses'!$C:$C,"&gt;="&amp;'Squad-contributors'!$K237,'Other expenses'!$C:$C,"&lt;"&amp;'Squad-contributors'!$K238,'Other expenses'!$F:$F,'Squad-contributors'!$J237,'Other expenses'!$G:$G,'Squad-contributors'!X$90)</f>
        <v>0</v>
      </c>
      <c r="Y237" s="26">
        <f t="shared" si="71"/>
        <v>800</v>
      </c>
    </row>
    <row r="238" spans="1:25" x14ac:dyDescent="0.2">
      <c r="A238" t="str">
        <f t="shared" si="72"/>
        <v>Dxventures</v>
      </c>
      <c r="B238" s="1">
        <v>44440</v>
      </c>
      <c r="C238" s="4">
        <f>SUMIFS('Contributor Payouts'!O:O,'Contributor Payouts'!$D:$D,"&gt;="&amp;'Squad-contributors'!$B238,'Contributor Payouts'!$D:$D,"&lt;"&amp;'Squad-contributors'!$B239,'Contributor Payouts'!E:E,'Squad-contributors'!$B$230)</f>
        <v>0</v>
      </c>
      <c r="D238" s="4">
        <f>SUMIFS('Contributor Payouts'!P:P,'Contributor Payouts'!$D:$D,"&gt;="&amp;'Squad-contributors'!$B238,'Contributor Payouts'!$D:$D,"&lt;"&amp;'Squad-contributors'!$B239,'Contributor Payouts'!F:F,'Squad-contributors'!$B$230)</f>
        <v>1600</v>
      </c>
      <c r="E238" s="4">
        <f>SUMIFS('Contributor Payouts'!Q:Q,'Contributor Payouts'!$D:$D,"&gt;="&amp;'Squad-contributors'!$B238,'Contributor Payouts'!$D:$D,"&lt;"&amp;'Squad-contributors'!$B239,'Contributor Payouts'!G:G,'Squad-contributors'!$B$230)</f>
        <v>0</v>
      </c>
      <c r="F238" s="4">
        <f>SUMIFS('Contributor Payouts'!R:R,'Contributor Payouts'!$D:$D,"&gt;="&amp;'Squad-contributors'!$B238,'Contributor Payouts'!$D:$D,"&lt;"&amp;'Squad-contributors'!$B239,'Contributor Payouts'!H:H,'Squad-contributors'!$B$230)</f>
        <v>0</v>
      </c>
      <c r="G238" s="4">
        <f>SUMIFS('Contributor Payouts'!S:S,'Contributor Payouts'!$D:$D,"&gt;="&amp;'Squad-contributors'!$B238,'Contributor Payouts'!$D:$D,"&lt;"&amp;'Squad-contributors'!$B239,'Contributor Payouts'!I:I,'Squad-contributors'!$B$230)</f>
        <v>0</v>
      </c>
      <c r="H238" s="4">
        <f t="shared" si="73"/>
        <v>1600</v>
      </c>
      <c r="J238" t="str">
        <f t="shared" si="74"/>
        <v>Dxventures</v>
      </c>
      <c r="K238" s="1">
        <v>44440</v>
      </c>
      <c r="L238" s="26">
        <f t="shared" si="70"/>
        <v>1600</v>
      </c>
      <c r="M238" s="26">
        <f t="shared" si="75"/>
        <v>1600</v>
      </c>
      <c r="N238">
        <f>+SUMIFS('Other expenses'!$I:$I,'Other expenses'!$C:$C,"&gt;="&amp;'Squad-contributors'!$K238,'Other expenses'!$C:$C,"&lt;"&amp;'Squad-contributors'!$K239,'Other expenses'!$F:$F,'Squad-contributors'!$J238,'Other expenses'!$G:$G,'Squad-contributors'!N$90)</f>
        <v>0</v>
      </c>
      <c r="O238">
        <f>+SUMIFS('Other expenses'!$I:$I,'Other expenses'!$C:$C,"&gt;="&amp;'Squad-contributors'!$K238,'Other expenses'!$C:$C,"&lt;"&amp;'Squad-contributors'!$K239,'Other expenses'!$F:$F,'Squad-contributors'!$J238,'Other expenses'!$G:$G,'Squad-contributors'!O$90)</f>
        <v>0</v>
      </c>
      <c r="P238">
        <f>+SUMIFS('Other expenses'!$I:$I,'Other expenses'!$C:$C,"&gt;="&amp;'Squad-contributors'!$K238,'Other expenses'!$C:$C,"&lt;"&amp;'Squad-contributors'!$K239,'Other expenses'!$F:$F,'Squad-contributors'!$J238,'Other expenses'!$G:$G,'Squad-contributors'!P$90)</f>
        <v>0</v>
      </c>
      <c r="Q238">
        <f>+SUMIFS('Other expenses'!$I:$I,'Other expenses'!$C:$C,"&gt;="&amp;'Squad-contributors'!$K238,'Other expenses'!$C:$C,"&lt;"&amp;'Squad-contributors'!$K239,'Other expenses'!$F:$F,'Squad-contributors'!$J238,'Other expenses'!$G:$G,'Squad-contributors'!Q$90)</f>
        <v>0</v>
      </c>
      <c r="R238">
        <f>+SUMIFS('Other expenses'!$I:$I,'Other expenses'!$C:$C,"&gt;="&amp;'Squad-contributors'!$K238,'Other expenses'!$C:$C,"&lt;"&amp;'Squad-contributors'!$K239,'Other expenses'!$F:$F,'Squad-contributors'!$J238,'Other expenses'!$G:$G,'Squad-contributors'!R$90)</f>
        <v>0</v>
      </c>
      <c r="S238">
        <f>+SUMIFS('Other expenses'!$I:$I,'Other expenses'!$C:$C,"&gt;="&amp;'Squad-contributors'!$K238,'Other expenses'!$C:$C,"&lt;"&amp;'Squad-contributors'!$K239,'Other expenses'!$F:$F,'Squad-contributors'!$J238,'Other expenses'!$G:$G,'Squad-contributors'!S$90)</f>
        <v>0</v>
      </c>
      <c r="T238">
        <f>+SUMIFS('Other expenses'!$I:$I,'Other expenses'!$C:$C,"&gt;="&amp;'Squad-contributors'!$K238,'Other expenses'!$C:$C,"&lt;"&amp;'Squad-contributors'!$K239,'Other expenses'!$F:$F,'Squad-contributors'!$J238,'Other expenses'!$G:$G,'Squad-contributors'!T$90)</f>
        <v>0</v>
      </c>
      <c r="U238">
        <f>+SUMIFS('Other expenses'!$I:$I,'Other expenses'!$C:$C,"&gt;="&amp;'Squad-contributors'!$K238,'Other expenses'!$C:$C,"&lt;"&amp;'Squad-contributors'!$K239,'Other expenses'!$F:$F,'Squad-contributors'!$J238,'Other expenses'!$G:$G,'Squad-contributors'!U$90)</f>
        <v>0</v>
      </c>
      <c r="V238">
        <f>+SUMIFS('Other expenses'!$I:$I,'Other expenses'!$C:$C,"&gt;="&amp;'Squad-contributors'!$K238,'Other expenses'!$C:$C,"&lt;"&amp;'Squad-contributors'!$K239,'Other expenses'!$F:$F,'Squad-contributors'!$J238,'Other expenses'!$G:$G,'Squad-contributors'!V$90)</f>
        <v>0</v>
      </c>
      <c r="W238">
        <f>+SUMIFS('Other expenses'!$I:$I,'Other expenses'!$C:$C,"&gt;="&amp;'Squad-contributors'!$K238,'Other expenses'!$C:$C,"&lt;"&amp;'Squad-contributors'!$K239,'Other expenses'!$F:$F,'Squad-contributors'!$J238,'Other expenses'!$G:$G,'Squad-contributors'!W$90)</f>
        <v>0</v>
      </c>
      <c r="X238">
        <f>+SUMIFS('Other expenses'!$I:$I,'Other expenses'!$C:$C,"&gt;="&amp;'Squad-contributors'!$K238,'Other expenses'!$C:$C,"&lt;"&amp;'Squad-contributors'!$K239,'Other expenses'!$F:$F,'Squad-contributors'!$J238,'Other expenses'!$G:$G,'Squad-contributors'!X$90)</f>
        <v>0</v>
      </c>
      <c r="Y238" s="26">
        <f t="shared" si="71"/>
        <v>1600</v>
      </c>
    </row>
    <row r="239" spans="1:25" x14ac:dyDescent="0.2">
      <c r="A239" t="str">
        <f t="shared" si="72"/>
        <v>Dxventures</v>
      </c>
      <c r="B239" s="1">
        <v>44470</v>
      </c>
      <c r="C239" s="4">
        <f>SUMIFS('Contributor Payouts'!O:O,'Contributor Payouts'!$D:$D,"&gt;="&amp;'Squad-contributors'!$B239,'Contributor Payouts'!$D:$D,"&lt;"&amp;'Squad-contributors'!$B240,'Contributor Payouts'!E:E,'Squad-contributors'!$B$230)</f>
        <v>0</v>
      </c>
      <c r="D239" s="4">
        <f>SUMIFS('Contributor Payouts'!P:P,'Contributor Payouts'!$D:$D,"&gt;="&amp;'Squad-contributors'!$B239,'Contributor Payouts'!$D:$D,"&lt;"&amp;'Squad-contributors'!$B240,'Contributor Payouts'!F:F,'Squad-contributors'!$B$230)</f>
        <v>8158</v>
      </c>
      <c r="E239" s="4">
        <f>SUMIFS('Contributor Payouts'!Q:Q,'Contributor Payouts'!$D:$D,"&gt;="&amp;'Squad-contributors'!$B239,'Contributor Payouts'!$D:$D,"&lt;"&amp;'Squad-contributors'!$B240,'Contributor Payouts'!G:G,'Squad-contributors'!$B$230)</f>
        <v>0</v>
      </c>
      <c r="F239" s="4">
        <f>SUMIFS('Contributor Payouts'!R:R,'Contributor Payouts'!$D:$D,"&gt;="&amp;'Squad-contributors'!$B239,'Contributor Payouts'!$D:$D,"&lt;"&amp;'Squad-contributors'!$B240,'Contributor Payouts'!H:H,'Squad-contributors'!$B$230)</f>
        <v>0</v>
      </c>
      <c r="G239" s="4">
        <f>SUMIFS('Contributor Payouts'!S:S,'Contributor Payouts'!$D:$D,"&gt;="&amp;'Squad-contributors'!$B239,'Contributor Payouts'!$D:$D,"&lt;"&amp;'Squad-contributors'!$B240,'Contributor Payouts'!I:I,'Squad-contributors'!$B$230)</f>
        <v>0</v>
      </c>
      <c r="H239" s="4">
        <f t="shared" si="73"/>
        <v>8158</v>
      </c>
      <c r="J239" t="str">
        <f t="shared" si="74"/>
        <v>Dxventures</v>
      </c>
      <c r="K239" s="1">
        <v>44470</v>
      </c>
      <c r="L239" s="26">
        <f t="shared" si="70"/>
        <v>8158</v>
      </c>
      <c r="M239" s="26">
        <f t="shared" si="75"/>
        <v>8158</v>
      </c>
      <c r="N239">
        <f>+SUMIFS('Other expenses'!$I:$I,'Other expenses'!$C:$C,"&gt;="&amp;'Squad-contributors'!$K239,'Other expenses'!$C:$C,"&lt;"&amp;'Squad-contributors'!$K240,'Other expenses'!$F:$F,'Squad-contributors'!$J239,'Other expenses'!$G:$G,'Squad-contributors'!N$90)</f>
        <v>0</v>
      </c>
      <c r="O239">
        <f>+SUMIFS('Other expenses'!$I:$I,'Other expenses'!$C:$C,"&gt;="&amp;'Squad-contributors'!$K239,'Other expenses'!$C:$C,"&lt;"&amp;'Squad-contributors'!$K240,'Other expenses'!$F:$F,'Squad-contributors'!$J239,'Other expenses'!$G:$G,'Squad-contributors'!O$90)</f>
        <v>0</v>
      </c>
      <c r="P239">
        <f>+SUMIFS('Other expenses'!$I:$I,'Other expenses'!$C:$C,"&gt;="&amp;'Squad-contributors'!$K239,'Other expenses'!$C:$C,"&lt;"&amp;'Squad-contributors'!$K240,'Other expenses'!$F:$F,'Squad-contributors'!$J239,'Other expenses'!$G:$G,'Squad-contributors'!P$90)</f>
        <v>0</v>
      </c>
      <c r="Q239">
        <f>+SUMIFS('Other expenses'!$I:$I,'Other expenses'!$C:$C,"&gt;="&amp;'Squad-contributors'!$K239,'Other expenses'!$C:$C,"&lt;"&amp;'Squad-contributors'!$K240,'Other expenses'!$F:$F,'Squad-contributors'!$J239,'Other expenses'!$G:$G,'Squad-contributors'!Q$90)</f>
        <v>0</v>
      </c>
      <c r="R239">
        <f>+SUMIFS('Other expenses'!$I:$I,'Other expenses'!$C:$C,"&gt;="&amp;'Squad-contributors'!$K239,'Other expenses'!$C:$C,"&lt;"&amp;'Squad-contributors'!$K240,'Other expenses'!$F:$F,'Squad-contributors'!$J239,'Other expenses'!$G:$G,'Squad-contributors'!R$90)</f>
        <v>0</v>
      </c>
      <c r="S239">
        <f>+SUMIFS('Other expenses'!$I:$I,'Other expenses'!$C:$C,"&gt;="&amp;'Squad-contributors'!$K239,'Other expenses'!$C:$C,"&lt;"&amp;'Squad-contributors'!$K240,'Other expenses'!$F:$F,'Squad-contributors'!$J239,'Other expenses'!$G:$G,'Squad-contributors'!S$90)</f>
        <v>0</v>
      </c>
      <c r="T239">
        <f>+SUMIFS('Other expenses'!$I:$I,'Other expenses'!$C:$C,"&gt;="&amp;'Squad-contributors'!$K239,'Other expenses'!$C:$C,"&lt;"&amp;'Squad-contributors'!$K240,'Other expenses'!$F:$F,'Squad-contributors'!$J239,'Other expenses'!$G:$G,'Squad-contributors'!T$90)</f>
        <v>0</v>
      </c>
      <c r="U239">
        <f>+SUMIFS('Other expenses'!$I:$I,'Other expenses'!$C:$C,"&gt;="&amp;'Squad-contributors'!$K239,'Other expenses'!$C:$C,"&lt;"&amp;'Squad-contributors'!$K240,'Other expenses'!$F:$F,'Squad-contributors'!$J239,'Other expenses'!$G:$G,'Squad-contributors'!U$90)</f>
        <v>0</v>
      </c>
      <c r="V239">
        <f>+SUMIFS('Other expenses'!$I:$I,'Other expenses'!$C:$C,"&gt;="&amp;'Squad-contributors'!$K239,'Other expenses'!$C:$C,"&lt;"&amp;'Squad-contributors'!$K240,'Other expenses'!$F:$F,'Squad-contributors'!$J239,'Other expenses'!$G:$G,'Squad-contributors'!V$90)</f>
        <v>0</v>
      </c>
      <c r="W239">
        <f>+SUMIFS('Other expenses'!$I:$I,'Other expenses'!$C:$C,"&gt;="&amp;'Squad-contributors'!$K239,'Other expenses'!$C:$C,"&lt;"&amp;'Squad-contributors'!$K240,'Other expenses'!$F:$F,'Squad-contributors'!$J239,'Other expenses'!$G:$G,'Squad-contributors'!W$90)</f>
        <v>0</v>
      </c>
      <c r="X239">
        <f>+SUMIFS('Other expenses'!$I:$I,'Other expenses'!$C:$C,"&gt;="&amp;'Squad-contributors'!$K239,'Other expenses'!$C:$C,"&lt;"&amp;'Squad-contributors'!$K240,'Other expenses'!$F:$F,'Squad-contributors'!$J239,'Other expenses'!$G:$G,'Squad-contributors'!X$90)</f>
        <v>0</v>
      </c>
      <c r="Y239" s="26">
        <f t="shared" si="71"/>
        <v>8158</v>
      </c>
    </row>
    <row r="240" spans="1:25" x14ac:dyDescent="0.2">
      <c r="A240" t="str">
        <f t="shared" si="72"/>
        <v>Dxventures</v>
      </c>
      <c r="B240" s="1">
        <v>44501</v>
      </c>
      <c r="C240" s="4">
        <f>SUMIFS('Contributor Payouts'!O:O,'Contributor Payouts'!$D:$D,"&gt;="&amp;'Squad-contributors'!$B240,'Contributor Payouts'!$D:$D,"&lt;"&amp;'Squad-contributors'!$B241,'Contributor Payouts'!E:E,'Squad-contributors'!$B$230)</f>
        <v>0</v>
      </c>
      <c r="D240" s="4">
        <f>SUMIFS('Contributor Payouts'!P:P,'Contributor Payouts'!$D:$D,"&gt;="&amp;'Squad-contributors'!$B240,'Contributor Payouts'!$D:$D,"&lt;"&amp;'Squad-contributors'!$B241,'Contributor Payouts'!F:F,'Squad-contributors'!$B$230)</f>
        <v>8158</v>
      </c>
      <c r="E240" s="4">
        <f>SUMIFS('Contributor Payouts'!Q:Q,'Contributor Payouts'!$D:$D,"&gt;="&amp;'Squad-contributors'!$B240,'Contributor Payouts'!$D:$D,"&lt;"&amp;'Squad-contributors'!$B241,'Contributor Payouts'!G:G,'Squad-contributors'!$B$230)</f>
        <v>0</v>
      </c>
      <c r="F240" s="4">
        <f>SUMIFS('Contributor Payouts'!R:R,'Contributor Payouts'!$D:$D,"&gt;="&amp;'Squad-contributors'!$B240,'Contributor Payouts'!$D:$D,"&lt;"&amp;'Squad-contributors'!$B241,'Contributor Payouts'!H:H,'Squad-contributors'!$B$230)</f>
        <v>0</v>
      </c>
      <c r="G240" s="4">
        <f>SUMIFS('Contributor Payouts'!S:S,'Contributor Payouts'!$D:$D,"&gt;="&amp;'Squad-contributors'!$B240,'Contributor Payouts'!$D:$D,"&lt;"&amp;'Squad-contributors'!$B241,'Contributor Payouts'!I:I,'Squad-contributors'!$B$230)</f>
        <v>0</v>
      </c>
      <c r="H240" s="4">
        <f t="shared" si="73"/>
        <v>8158</v>
      </c>
      <c r="J240" t="str">
        <f t="shared" si="74"/>
        <v>Dxventures</v>
      </c>
      <c r="K240" s="1">
        <v>44501</v>
      </c>
      <c r="L240" s="26">
        <f t="shared" si="70"/>
        <v>8158</v>
      </c>
      <c r="M240" s="26">
        <f t="shared" si="75"/>
        <v>8158</v>
      </c>
      <c r="N240">
        <f>+SUMIFS('Other expenses'!$I:$I,'Other expenses'!$C:$C,"&gt;="&amp;'Squad-contributors'!$K240,'Other expenses'!$C:$C,"&lt;"&amp;'Squad-contributors'!$K241,'Other expenses'!$F:$F,'Squad-contributors'!$J240,'Other expenses'!$G:$G,'Squad-contributors'!N$90)</f>
        <v>0</v>
      </c>
      <c r="O240">
        <f>+SUMIFS('Other expenses'!$I:$I,'Other expenses'!$C:$C,"&gt;="&amp;'Squad-contributors'!$K240,'Other expenses'!$C:$C,"&lt;"&amp;'Squad-contributors'!$K241,'Other expenses'!$F:$F,'Squad-contributors'!$J240,'Other expenses'!$G:$G,'Squad-contributors'!O$90)</f>
        <v>0</v>
      </c>
      <c r="P240">
        <f>+SUMIFS('Other expenses'!$I:$I,'Other expenses'!$C:$C,"&gt;="&amp;'Squad-contributors'!$K240,'Other expenses'!$C:$C,"&lt;"&amp;'Squad-contributors'!$K241,'Other expenses'!$F:$F,'Squad-contributors'!$J240,'Other expenses'!$G:$G,'Squad-contributors'!P$90)</f>
        <v>0</v>
      </c>
      <c r="Q240">
        <f>+SUMIFS('Other expenses'!$I:$I,'Other expenses'!$C:$C,"&gt;="&amp;'Squad-contributors'!$K240,'Other expenses'!$C:$C,"&lt;"&amp;'Squad-contributors'!$K241,'Other expenses'!$F:$F,'Squad-contributors'!$J240,'Other expenses'!$G:$G,'Squad-contributors'!Q$90)</f>
        <v>0</v>
      </c>
      <c r="R240">
        <f>+SUMIFS('Other expenses'!$I:$I,'Other expenses'!$C:$C,"&gt;="&amp;'Squad-contributors'!$K240,'Other expenses'!$C:$C,"&lt;"&amp;'Squad-contributors'!$K241,'Other expenses'!$F:$F,'Squad-contributors'!$J240,'Other expenses'!$G:$G,'Squad-contributors'!R$90)</f>
        <v>0</v>
      </c>
      <c r="S240">
        <f>+SUMIFS('Other expenses'!$I:$I,'Other expenses'!$C:$C,"&gt;="&amp;'Squad-contributors'!$K240,'Other expenses'!$C:$C,"&lt;"&amp;'Squad-contributors'!$K241,'Other expenses'!$F:$F,'Squad-contributors'!$J240,'Other expenses'!$G:$G,'Squad-contributors'!S$90)</f>
        <v>0</v>
      </c>
      <c r="T240">
        <f>+SUMIFS('Other expenses'!$I:$I,'Other expenses'!$C:$C,"&gt;="&amp;'Squad-contributors'!$K240,'Other expenses'!$C:$C,"&lt;"&amp;'Squad-contributors'!$K241,'Other expenses'!$F:$F,'Squad-contributors'!$J240,'Other expenses'!$G:$G,'Squad-contributors'!T$90)</f>
        <v>0</v>
      </c>
      <c r="U240">
        <f>+SUMIFS('Other expenses'!$I:$I,'Other expenses'!$C:$C,"&gt;="&amp;'Squad-contributors'!$K240,'Other expenses'!$C:$C,"&lt;"&amp;'Squad-contributors'!$K241,'Other expenses'!$F:$F,'Squad-contributors'!$J240,'Other expenses'!$G:$G,'Squad-contributors'!U$90)</f>
        <v>0</v>
      </c>
      <c r="V240">
        <f>+SUMIFS('Other expenses'!$I:$I,'Other expenses'!$C:$C,"&gt;="&amp;'Squad-contributors'!$K240,'Other expenses'!$C:$C,"&lt;"&amp;'Squad-contributors'!$K241,'Other expenses'!$F:$F,'Squad-contributors'!$J240,'Other expenses'!$G:$G,'Squad-contributors'!V$90)</f>
        <v>0</v>
      </c>
      <c r="W240">
        <f>+SUMIFS('Other expenses'!$I:$I,'Other expenses'!$C:$C,"&gt;="&amp;'Squad-contributors'!$K240,'Other expenses'!$C:$C,"&lt;"&amp;'Squad-contributors'!$K241,'Other expenses'!$F:$F,'Squad-contributors'!$J240,'Other expenses'!$G:$G,'Squad-contributors'!W$90)</f>
        <v>0</v>
      </c>
      <c r="X240">
        <f>+SUMIFS('Other expenses'!$I:$I,'Other expenses'!$C:$C,"&gt;="&amp;'Squad-contributors'!$K240,'Other expenses'!$C:$C,"&lt;"&amp;'Squad-contributors'!$K241,'Other expenses'!$F:$F,'Squad-contributors'!$J240,'Other expenses'!$G:$G,'Squad-contributors'!X$90)</f>
        <v>0</v>
      </c>
      <c r="Y240" s="26">
        <f t="shared" si="71"/>
        <v>8158</v>
      </c>
    </row>
    <row r="241" spans="1:25" x14ac:dyDescent="0.2">
      <c r="A241" t="str">
        <f t="shared" si="72"/>
        <v>Dxventures</v>
      </c>
      <c r="B241" s="1">
        <v>44531</v>
      </c>
      <c r="C241" s="4">
        <f>SUMIFS('Contributor Payouts'!O:O,'Contributor Payouts'!$D:$D,"&gt;="&amp;'Squad-contributors'!$B241,'Contributor Payouts'!$D:$D,"&lt;"&amp;'Squad-contributors'!$B242,'Contributor Payouts'!E:E,'Squad-contributors'!$B$230)</f>
        <v>3047.5</v>
      </c>
      <c r="D241" s="4">
        <f>SUMIFS('Contributor Payouts'!P:P,'Contributor Payouts'!$D:$D,"&gt;="&amp;'Squad-contributors'!$B241,'Contributor Payouts'!$D:$D,"&lt;"&amp;'Squad-contributors'!$B242,'Contributor Payouts'!F:F,'Squad-contributors'!$B$230)</f>
        <v>0</v>
      </c>
      <c r="E241" s="4">
        <f>SUMIFS('Contributor Payouts'!Q:Q,'Contributor Payouts'!$D:$D,"&gt;="&amp;'Squad-contributors'!$B241,'Contributor Payouts'!$D:$D,"&lt;"&amp;'Squad-contributors'!$B242,'Contributor Payouts'!G:G,'Squad-contributors'!$B$230)</f>
        <v>0</v>
      </c>
      <c r="F241" s="4">
        <f>SUMIFS('Contributor Payouts'!R:R,'Contributor Payouts'!$D:$D,"&gt;="&amp;'Squad-contributors'!$B241,'Contributor Payouts'!$D:$D,"&lt;"&amp;'Squad-contributors'!$B242,'Contributor Payouts'!H:H,'Squad-contributors'!$B$230)</f>
        <v>0</v>
      </c>
      <c r="G241" s="4">
        <f>SUMIFS('Contributor Payouts'!S:S,'Contributor Payouts'!$D:$D,"&gt;="&amp;'Squad-contributors'!$B241,'Contributor Payouts'!$D:$D,"&lt;"&amp;'Squad-contributors'!$B242,'Contributor Payouts'!I:I,'Squad-contributors'!$B$230)</f>
        <v>0</v>
      </c>
      <c r="H241" s="4">
        <f t="shared" si="73"/>
        <v>3047.5</v>
      </c>
      <c r="J241" t="str">
        <f t="shared" si="74"/>
        <v>Dxventures</v>
      </c>
      <c r="K241" s="1">
        <v>44531</v>
      </c>
      <c r="L241" s="26">
        <f t="shared" si="70"/>
        <v>3047.5</v>
      </c>
      <c r="M241" s="26">
        <f t="shared" si="75"/>
        <v>3047.5</v>
      </c>
      <c r="N241">
        <f>+SUMIFS('Other expenses'!$I:$I,'Other expenses'!$C:$C,"&gt;="&amp;'Squad-contributors'!$K241,'Other expenses'!$C:$C,"&lt;"&amp;'Squad-contributors'!$K242,'Other expenses'!$F:$F,'Squad-contributors'!$J241,'Other expenses'!$G:$G,'Squad-contributors'!N$90)</f>
        <v>0</v>
      </c>
      <c r="O241">
        <f>+SUMIFS('Other expenses'!$I:$I,'Other expenses'!$C:$C,"&gt;="&amp;'Squad-contributors'!$K241,'Other expenses'!$C:$C,"&lt;"&amp;'Squad-contributors'!$K242,'Other expenses'!$F:$F,'Squad-contributors'!$J241,'Other expenses'!$G:$G,'Squad-contributors'!O$90)</f>
        <v>0</v>
      </c>
      <c r="P241">
        <f>+SUMIFS('Other expenses'!$I:$I,'Other expenses'!$C:$C,"&gt;="&amp;'Squad-contributors'!$K241,'Other expenses'!$C:$C,"&lt;"&amp;'Squad-contributors'!$K242,'Other expenses'!$F:$F,'Squad-contributors'!$J241,'Other expenses'!$G:$G,'Squad-contributors'!P$90)</f>
        <v>0</v>
      </c>
      <c r="Q241">
        <f>+SUMIFS('Other expenses'!$I:$I,'Other expenses'!$C:$C,"&gt;="&amp;'Squad-contributors'!$K241,'Other expenses'!$C:$C,"&lt;"&amp;'Squad-contributors'!$K242,'Other expenses'!$F:$F,'Squad-contributors'!$J241,'Other expenses'!$G:$G,'Squad-contributors'!Q$90)</f>
        <v>0</v>
      </c>
      <c r="R241">
        <f>+SUMIFS('Other expenses'!$I:$I,'Other expenses'!$C:$C,"&gt;="&amp;'Squad-contributors'!$K241,'Other expenses'!$C:$C,"&lt;"&amp;'Squad-contributors'!$K242,'Other expenses'!$F:$F,'Squad-contributors'!$J241,'Other expenses'!$G:$G,'Squad-contributors'!R$90)</f>
        <v>0</v>
      </c>
      <c r="S241">
        <f>+SUMIFS('Other expenses'!$I:$I,'Other expenses'!$C:$C,"&gt;="&amp;'Squad-contributors'!$K241,'Other expenses'!$C:$C,"&lt;"&amp;'Squad-contributors'!$K242,'Other expenses'!$F:$F,'Squad-contributors'!$J241,'Other expenses'!$G:$G,'Squad-contributors'!S$90)</f>
        <v>0</v>
      </c>
      <c r="T241">
        <f>+SUMIFS('Other expenses'!$I:$I,'Other expenses'!$C:$C,"&gt;="&amp;'Squad-contributors'!$K241,'Other expenses'!$C:$C,"&lt;"&amp;'Squad-contributors'!$K242,'Other expenses'!$F:$F,'Squad-contributors'!$J241,'Other expenses'!$G:$G,'Squad-contributors'!T$90)</f>
        <v>0</v>
      </c>
      <c r="U241">
        <f>+SUMIFS('Other expenses'!$I:$I,'Other expenses'!$C:$C,"&gt;="&amp;'Squad-contributors'!$K241,'Other expenses'!$C:$C,"&lt;"&amp;'Squad-contributors'!$K242,'Other expenses'!$F:$F,'Squad-contributors'!$J241,'Other expenses'!$G:$G,'Squad-contributors'!U$90)</f>
        <v>0</v>
      </c>
      <c r="V241">
        <f>+SUMIFS('Other expenses'!$I:$I,'Other expenses'!$C:$C,"&gt;="&amp;'Squad-contributors'!$K241,'Other expenses'!$C:$C,"&lt;"&amp;'Squad-contributors'!$K242,'Other expenses'!$F:$F,'Squad-contributors'!$J241,'Other expenses'!$G:$G,'Squad-contributors'!V$90)</f>
        <v>0</v>
      </c>
      <c r="W241">
        <f>+SUMIFS('Other expenses'!$I:$I,'Other expenses'!$C:$C,"&gt;="&amp;'Squad-contributors'!$K241,'Other expenses'!$C:$C,"&lt;"&amp;'Squad-contributors'!$K242,'Other expenses'!$F:$F,'Squad-contributors'!$J241,'Other expenses'!$G:$G,'Squad-contributors'!W$90)</f>
        <v>0</v>
      </c>
      <c r="X241">
        <f>+SUMIFS('Other expenses'!$I:$I,'Other expenses'!$C:$C,"&gt;="&amp;'Squad-contributors'!$K241,'Other expenses'!$C:$C,"&lt;"&amp;'Squad-contributors'!$K242,'Other expenses'!$F:$F,'Squad-contributors'!$J241,'Other expenses'!$G:$G,'Squad-contributors'!X$90)</f>
        <v>0</v>
      </c>
      <c r="Y241" s="26">
        <f t="shared" si="71"/>
        <v>3047.5</v>
      </c>
    </row>
    <row r="242" spans="1:25" x14ac:dyDescent="0.2">
      <c r="A242" t="str">
        <f t="shared" si="72"/>
        <v>Dxventures</v>
      </c>
      <c r="B242" s="1">
        <v>44562</v>
      </c>
      <c r="C242" s="4">
        <f>SUMIFS('Contributor Payouts'!O:O,'Contributor Payouts'!$D:$D,"&gt;="&amp;'Squad-contributors'!$B242,'Contributor Payouts'!$D:$D,"&lt;"&amp;'Squad-contributors'!$B243,'Contributor Payouts'!E:E,'Squad-contributors'!$B$230)</f>
        <v>4386.3599999999997</v>
      </c>
      <c r="D242" s="4">
        <f>SUMIFS('Contributor Payouts'!P:P,'Contributor Payouts'!$D:$D,"&gt;="&amp;'Squad-contributors'!$B242,'Contributor Payouts'!$D:$D,"&lt;"&amp;'Squad-contributors'!$B243,'Contributor Payouts'!F:F,'Squad-contributors'!$B$230)</f>
        <v>0</v>
      </c>
      <c r="E242" s="4">
        <f>SUMIFS('Contributor Payouts'!Q:Q,'Contributor Payouts'!$D:$D,"&gt;="&amp;'Squad-contributors'!$B242,'Contributor Payouts'!$D:$D,"&lt;"&amp;'Squad-contributors'!$B243,'Contributor Payouts'!G:G,'Squad-contributors'!$B$230)</f>
        <v>0</v>
      </c>
      <c r="F242" s="4">
        <f>SUMIFS('Contributor Payouts'!R:R,'Contributor Payouts'!$D:$D,"&gt;="&amp;'Squad-contributors'!$B242,'Contributor Payouts'!$D:$D,"&lt;"&amp;'Squad-contributors'!$B243,'Contributor Payouts'!H:H,'Squad-contributors'!$B$230)</f>
        <v>0</v>
      </c>
      <c r="G242" s="4">
        <f>SUMIFS('Contributor Payouts'!S:S,'Contributor Payouts'!$D:$D,"&gt;="&amp;'Squad-contributors'!$B242,'Contributor Payouts'!$D:$D,"&lt;"&amp;'Squad-contributors'!$B243,'Contributor Payouts'!I:I,'Squad-contributors'!$B$230)</f>
        <v>0</v>
      </c>
      <c r="H242" s="4">
        <f t="shared" si="73"/>
        <v>4386.3599999999997</v>
      </c>
      <c r="J242" t="str">
        <f t="shared" si="74"/>
        <v>Dxventures</v>
      </c>
      <c r="K242" s="1">
        <v>44562</v>
      </c>
      <c r="L242" s="26">
        <f t="shared" si="70"/>
        <v>4386.3599999999997</v>
      </c>
      <c r="M242" s="26">
        <f t="shared" si="75"/>
        <v>4386.3599999999997</v>
      </c>
      <c r="N242">
        <f>+SUMIFS('Other expenses'!$I:$I,'Other expenses'!$C:$C,"&gt;="&amp;'Squad-contributors'!$K242,'Other expenses'!$C:$C,"&lt;"&amp;'Squad-contributors'!$K243,'Other expenses'!$F:$F,'Squad-contributors'!$J242,'Other expenses'!$G:$G,'Squad-contributors'!N$90)</f>
        <v>0</v>
      </c>
      <c r="O242">
        <f>+SUMIFS('Other expenses'!$I:$I,'Other expenses'!$C:$C,"&gt;="&amp;'Squad-contributors'!$K242,'Other expenses'!$C:$C,"&lt;"&amp;'Squad-contributors'!$K243,'Other expenses'!$F:$F,'Squad-contributors'!$J242,'Other expenses'!$G:$G,'Squad-contributors'!O$90)</f>
        <v>0</v>
      </c>
      <c r="P242">
        <f>+SUMIFS('Other expenses'!$I:$I,'Other expenses'!$C:$C,"&gt;="&amp;'Squad-contributors'!$K242,'Other expenses'!$C:$C,"&lt;"&amp;'Squad-contributors'!$K243,'Other expenses'!$F:$F,'Squad-contributors'!$J242,'Other expenses'!$G:$G,'Squad-contributors'!P$90)</f>
        <v>0</v>
      </c>
      <c r="Q242">
        <f>+SUMIFS('Other expenses'!$I:$I,'Other expenses'!$C:$C,"&gt;="&amp;'Squad-contributors'!$K242,'Other expenses'!$C:$C,"&lt;"&amp;'Squad-contributors'!$K243,'Other expenses'!$F:$F,'Squad-contributors'!$J242,'Other expenses'!$G:$G,'Squad-contributors'!Q$90)</f>
        <v>0</v>
      </c>
      <c r="R242">
        <f>+SUMIFS('Other expenses'!$I:$I,'Other expenses'!$C:$C,"&gt;="&amp;'Squad-contributors'!$K242,'Other expenses'!$C:$C,"&lt;"&amp;'Squad-contributors'!$K243,'Other expenses'!$F:$F,'Squad-contributors'!$J242,'Other expenses'!$G:$G,'Squad-contributors'!R$90)</f>
        <v>0</v>
      </c>
      <c r="S242">
        <f>+SUMIFS('Other expenses'!$I:$I,'Other expenses'!$C:$C,"&gt;="&amp;'Squad-contributors'!$K242,'Other expenses'!$C:$C,"&lt;"&amp;'Squad-contributors'!$K243,'Other expenses'!$F:$F,'Squad-contributors'!$J242,'Other expenses'!$G:$G,'Squad-contributors'!S$90)</f>
        <v>0</v>
      </c>
      <c r="T242">
        <f>+SUMIFS('Other expenses'!$I:$I,'Other expenses'!$C:$C,"&gt;="&amp;'Squad-contributors'!$K242,'Other expenses'!$C:$C,"&lt;"&amp;'Squad-contributors'!$K243,'Other expenses'!$F:$F,'Squad-contributors'!$J242,'Other expenses'!$G:$G,'Squad-contributors'!T$90)</f>
        <v>0</v>
      </c>
      <c r="U242">
        <f>+SUMIFS('Other expenses'!$I:$I,'Other expenses'!$C:$C,"&gt;="&amp;'Squad-contributors'!$K242,'Other expenses'!$C:$C,"&lt;"&amp;'Squad-contributors'!$K243,'Other expenses'!$F:$F,'Squad-contributors'!$J242,'Other expenses'!$G:$G,'Squad-contributors'!U$90)</f>
        <v>0</v>
      </c>
      <c r="V242">
        <f>+SUMIFS('Other expenses'!$I:$I,'Other expenses'!$C:$C,"&gt;="&amp;'Squad-contributors'!$K242,'Other expenses'!$C:$C,"&lt;"&amp;'Squad-contributors'!$K243,'Other expenses'!$F:$F,'Squad-contributors'!$J242,'Other expenses'!$G:$G,'Squad-contributors'!V$90)</f>
        <v>0</v>
      </c>
      <c r="W242">
        <f>+SUMIFS('Other expenses'!$I:$I,'Other expenses'!$C:$C,"&gt;="&amp;'Squad-contributors'!$K242,'Other expenses'!$C:$C,"&lt;"&amp;'Squad-contributors'!$K243,'Other expenses'!$F:$F,'Squad-contributors'!$J242,'Other expenses'!$G:$G,'Squad-contributors'!W$90)</f>
        <v>0</v>
      </c>
      <c r="X242">
        <f>+SUMIFS('Other expenses'!$I:$I,'Other expenses'!$C:$C,"&gt;="&amp;'Squad-contributors'!$K242,'Other expenses'!$C:$C,"&lt;"&amp;'Squad-contributors'!$K243,'Other expenses'!$F:$F,'Squad-contributors'!$J242,'Other expenses'!$G:$G,'Squad-contributors'!X$90)</f>
        <v>0</v>
      </c>
      <c r="Y242" s="26">
        <f t="shared" si="71"/>
        <v>4386.3599999999997</v>
      </c>
    </row>
    <row r="243" spans="1:25" x14ac:dyDescent="0.2">
      <c r="A243" t="str">
        <f t="shared" si="72"/>
        <v>Dxventures</v>
      </c>
      <c r="B243" s="1">
        <v>44593</v>
      </c>
      <c r="C243" s="4">
        <f>SUMIFS('Contributor Payouts'!O:O,'Contributor Payouts'!$D:$D,"&gt;="&amp;'Squad-contributors'!$B243,'Contributor Payouts'!$D:$D,"&lt;"&amp;'Squad-contributors'!$B244,'Contributor Payouts'!E:E,'Squad-contributors'!$B$230)</f>
        <v>0</v>
      </c>
      <c r="D243" s="4">
        <f>SUMIFS('Contributor Payouts'!P:P,'Contributor Payouts'!$D:$D,"&gt;="&amp;'Squad-contributors'!$B243,'Contributor Payouts'!$D:$D,"&lt;"&amp;'Squad-contributors'!$B244,'Contributor Payouts'!F:F,'Squad-contributors'!$B$230)</f>
        <v>0</v>
      </c>
      <c r="E243" s="4">
        <f>SUMIFS('Contributor Payouts'!Q:Q,'Contributor Payouts'!$D:$D,"&gt;="&amp;'Squad-contributors'!$B243,'Contributor Payouts'!$D:$D,"&lt;"&amp;'Squad-contributors'!$B244,'Contributor Payouts'!G:G,'Squad-contributors'!$B$230)</f>
        <v>0</v>
      </c>
      <c r="F243" s="4">
        <f>SUMIFS('Contributor Payouts'!R:R,'Contributor Payouts'!$D:$D,"&gt;="&amp;'Squad-contributors'!$B243,'Contributor Payouts'!$D:$D,"&lt;"&amp;'Squad-contributors'!$B244,'Contributor Payouts'!H:H,'Squad-contributors'!$B$230)</f>
        <v>0</v>
      </c>
      <c r="G243" s="4">
        <f>SUMIFS('Contributor Payouts'!S:S,'Contributor Payouts'!$D:$D,"&gt;="&amp;'Squad-contributors'!$B243,'Contributor Payouts'!$D:$D,"&lt;"&amp;'Squad-contributors'!$B244,'Contributor Payouts'!I:I,'Squad-contributors'!$B$230)</f>
        <v>0</v>
      </c>
      <c r="H243" s="4">
        <f t="shared" si="73"/>
        <v>0</v>
      </c>
      <c r="J243" t="str">
        <f t="shared" si="74"/>
        <v>Dxventures</v>
      </c>
      <c r="K243" s="1">
        <v>44593</v>
      </c>
      <c r="L243" s="26">
        <f t="shared" si="70"/>
        <v>0</v>
      </c>
      <c r="M243" s="26">
        <f t="shared" si="75"/>
        <v>0</v>
      </c>
      <c r="N243">
        <f>+SUMIFS('Other expenses'!$I:$I,'Other expenses'!$C:$C,"&gt;="&amp;'Squad-contributors'!$K243,'Other expenses'!$C:$C,"&lt;"&amp;'Squad-contributors'!$K244,'Other expenses'!$F:$F,'Squad-contributors'!$J243,'Other expenses'!$G:$G,'Squad-contributors'!N$90)</f>
        <v>0</v>
      </c>
      <c r="O243">
        <f>+SUMIFS('Other expenses'!$I:$I,'Other expenses'!$C:$C,"&gt;="&amp;'Squad-contributors'!$K243,'Other expenses'!$C:$C,"&lt;"&amp;'Squad-contributors'!$K244,'Other expenses'!$F:$F,'Squad-contributors'!$J243,'Other expenses'!$G:$G,'Squad-contributors'!O$90)</f>
        <v>0</v>
      </c>
      <c r="P243">
        <f>+SUMIFS('Other expenses'!$I:$I,'Other expenses'!$C:$C,"&gt;="&amp;'Squad-contributors'!$K243,'Other expenses'!$C:$C,"&lt;"&amp;'Squad-contributors'!$K244,'Other expenses'!$F:$F,'Squad-contributors'!$J243,'Other expenses'!$G:$G,'Squad-contributors'!P$90)</f>
        <v>0</v>
      </c>
      <c r="Q243">
        <f>+SUMIFS('Other expenses'!$I:$I,'Other expenses'!$C:$C,"&gt;="&amp;'Squad-contributors'!$K243,'Other expenses'!$C:$C,"&lt;"&amp;'Squad-contributors'!$K244,'Other expenses'!$F:$F,'Squad-contributors'!$J243,'Other expenses'!$G:$G,'Squad-contributors'!Q$90)</f>
        <v>0</v>
      </c>
      <c r="R243">
        <f>+SUMIFS('Other expenses'!$I:$I,'Other expenses'!$C:$C,"&gt;="&amp;'Squad-contributors'!$K243,'Other expenses'!$C:$C,"&lt;"&amp;'Squad-contributors'!$K244,'Other expenses'!$F:$F,'Squad-contributors'!$J243,'Other expenses'!$G:$G,'Squad-contributors'!R$90)</f>
        <v>0</v>
      </c>
      <c r="S243">
        <f>+SUMIFS('Other expenses'!$I:$I,'Other expenses'!$C:$C,"&gt;="&amp;'Squad-contributors'!$K243,'Other expenses'!$C:$C,"&lt;"&amp;'Squad-contributors'!$K244,'Other expenses'!$F:$F,'Squad-contributors'!$J243,'Other expenses'!$G:$G,'Squad-contributors'!S$90)</f>
        <v>0</v>
      </c>
      <c r="T243">
        <f>+SUMIFS('Other expenses'!$I:$I,'Other expenses'!$C:$C,"&gt;="&amp;'Squad-contributors'!$K243,'Other expenses'!$C:$C,"&lt;"&amp;'Squad-contributors'!$K244,'Other expenses'!$F:$F,'Squad-contributors'!$J243,'Other expenses'!$G:$G,'Squad-contributors'!T$90)</f>
        <v>0</v>
      </c>
      <c r="U243">
        <f>+SUMIFS('Other expenses'!$I:$I,'Other expenses'!$C:$C,"&gt;="&amp;'Squad-contributors'!$K243,'Other expenses'!$C:$C,"&lt;"&amp;'Squad-contributors'!$K244,'Other expenses'!$F:$F,'Squad-contributors'!$J243,'Other expenses'!$G:$G,'Squad-contributors'!U$90)</f>
        <v>0</v>
      </c>
      <c r="V243">
        <f>+SUMIFS('Other expenses'!$I:$I,'Other expenses'!$C:$C,"&gt;="&amp;'Squad-contributors'!$K243,'Other expenses'!$C:$C,"&lt;"&amp;'Squad-contributors'!$K244,'Other expenses'!$F:$F,'Squad-contributors'!$J243,'Other expenses'!$G:$G,'Squad-contributors'!V$90)</f>
        <v>0</v>
      </c>
      <c r="W243">
        <f>+SUMIFS('Other expenses'!$I:$I,'Other expenses'!$C:$C,"&gt;="&amp;'Squad-contributors'!$K243,'Other expenses'!$C:$C,"&lt;"&amp;'Squad-contributors'!$K244,'Other expenses'!$F:$F,'Squad-contributors'!$J243,'Other expenses'!$G:$G,'Squad-contributors'!W$90)</f>
        <v>0</v>
      </c>
      <c r="X243">
        <f>+SUMIFS('Other expenses'!$I:$I,'Other expenses'!$C:$C,"&gt;="&amp;'Squad-contributors'!$K243,'Other expenses'!$C:$C,"&lt;"&amp;'Squad-contributors'!$K244,'Other expenses'!$F:$F,'Squad-contributors'!$J243,'Other expenses'!$G:$G,'Squad-contributors'!X$90)</f>
        <v>0</v>
      </c>
      <c r="Y243" s="26">
        <f t="shared" si="71"/>
        <v>0</v>
      </c>
    </row>
    <row r="244" spans="1:25" x14ac:dyDescent="0.2">
      <c r="A244" t="str">
        <f t="shared" si="72"/>
        <v>Dxventures</v>
      </c>
      <c r="B244" s="1">
        <v>44621</v>
      </c>
      <c r="C244" s="4">
        <f>SUMIFS('Contributor Payouts'!O:O,'Contributor Payouts'!$D:$D,"&gt;="&amp;'Squad-contributors'!$B244,'Contributor Payouts'!$D:$D,"&lt;"&amp;'Squad-contributors'!$B245,'Contributor Payouts'!E:E,'Squad-contributors'!$B$230)</f>
        <v>0</v>
      </c>
      <c r="D244" s="4">
        <f>SUMIFS('Contributor Payouts'!P:P,'Contributor Payouts'!$D:$D,"&gt;="&amp;'Squad-contributors'!$B244,'Contributor Payouts'!$D:$D,"&lt;"&amp;'Squad-contributors'!$B245,'Contributor Payouts'!F:F,'Squad-contributors'!$B$230)</f>
        <v>0</v>
      </c>
      <c r="E244" s="4">
        <f>SUMIFS('Contributor Payouts'!Q:Q,'Contributor Payouts'!$D:$D,"&gt;="&amp;'Squad-contributors'!$B244,'Contributor Payouts'!$D:$D,"&lt;"&amp;'Squad-contributors'!$B245,'Contributor Payouts'!G:G,'Squad-contributors'!$B$230)</f>
        <v>0</v>
      </c>
      <c r="F244" s="4">
        <f>SUMIFS('Contributor Payouts'!R:R,'Contributor Payouts'!$D:$D,"&gt;="&amp;'Squad-contributors'!$B244,'Contributor Payouts'!$D:$D,"&lt;"&amp;'Squad-contributors'!$B245,'Contributor Payouts'!H:H,'Squad-contributors'!$B$230)</f>
        <v>0</v>
      </c>
      <c r="G244" s="4">
        <f>SUMIFS('Contributor Payouts'!S:S,'Contributor Payouts'!$D:$D,"&gt;="&amp;'Squad-contributors'!$B244,'Contributor Payouts'!$D:$D,"&lt;"&amp;'Squad-contributors'!$B245,'Contributor Payouts'!I:I,'Squad-contributors'!$B$230)</f>
        <v>0</v>
      </c>
      <c r="H244" s="4">
        <f t="shared" si="73"/>
        <v>0</v>
      </c>
      <c r="J244" t="str">
        <f t="shared" si="74"/>
        <v>Dxventures</v>
      </c>
      <c r="K244" s="1">
        <v>44621</v>
      </c>
      <c r="L244" s="26">
        <f t="shared" si="70"/>
        <v>0</v>
      </c>
      <c r="M244" s="26">
        <f t="shared" si="75"/>
        <v>0</v>
      </c>
      <c r="N244">
        <f>+SUMIFS('Other expenses'!$I:$I,'Other expenses'!$C:$C,"&gt;="&amp;'Squad-contributors'!$K244,'Other expenses'!$C:$C,"&lt;"&amp;'Squad-contributors'!$K245,'Other expenses'!$F:$F,'Squad-contributors'!$J244,'Other expenses'!$G:$G,'Squad-contributors'!N$90)</f>
        <v>0</v>
      </c>
      <c r="O244">
        <f>+SUMIFS('Other expenses'!$I:$I,'Other expenses'!$C:$C,"&gt;="&amp;'Squad-contributors'!$K244,'Other expenses'!$C:$C,"&lt;"&amp;'Squad-contributors'!$K245,'Other expenses'!$F:$F,'Squad-contributors'!$J244,'Other expenses'!$G:$G,'Squad-contributors'!O$90)</f>
        <v>0</v>
      </c>
      <c r="P244">
        <f>+SUMIFS('Other expenses'!$I:$I,'Other expenses'!$C:$C,"&gt;="&amp;'Squad-contributors'!$K244,'Other expenses'!$C:$C,"&lt;"&amp;'Squad-contributors'!$K245,'Other expenses'!$F:$F,'Squad-contributors'!$J244,'Other expenses'!$G:$G,'Squad-contributors'!P$90)</f>
        <v>0</v>
      </c>
      <c r="Q244">
        <f>+SUMIFS('Other expenses'!$I:$I,'Other expenses'!$C:$C,"&gt;="&amp;'Squad-contributors'!$K244,'Other expenses'!$C:$C,"&lt;"&amp;'Squad-contributors'!$K245,'Other expenses'!$F:$F,'Squad-contributors'!$J244,'Other expenses'!$G:$G,'Squad-contributors'!Q$90)</f>
        <v>0</v>
      </c>
      <c r="R244">
        <f>+SUMIFS('Other expenses'!$I:$I,'Other expenses'!$C:$C,"&gt;="&amp;'Squad-contributors'!$K244,'Other expenses'!$C:$C,"&lt;"&amp;'Squad-contributors'!$K245,'Other expenses'!$F:$F,'Squad-contributors'!$J244,'Other expenses'!$G:$G,'Squad-contributors'!R$90)</f>
        <v>0</v>
      </c>
      <c r="S244">
        <f>+SUMIFS('Other expenses'!$I:$I,'Other expenses'!$C:$C,"&gt;="&amp;'Squad-contributors'!$K244,'Other expenses'!$C:$C,"&lt;"&amp;'Squad-contributors'!$K245,'Other expenses'!$F:$F,'Squad-contributors'!$J244,'Other expenses'!$G:$G,'Squad-contributors'!S$90)</f>
        <v>0</v>
      </c>
      <c r="T244">
        <f>+SUMIFS('Other expenses'!$I:$I,'Other expenses'!$C:$C,"&gt;="&amp;'Squad-contributors'!$K244,'Other expenses'!$C:$C,"&lt;"&amp;'Squad-contributors'!$K245,'Other expenses'!$F:$F,'Squad-contributors'!$J244,'Other expenses'!$G:$G,'Squad-contributors'!T$90)</f>
        <v>0</v>
      </c>
      <c r="U244">
        <f>+SUMIFS('Other expenses'!$I:$I,'Other expenses'!$C:$C,"&gt;="&amp;'Squad-contributors'!$K244,'Other expenses'!$C:$C,"&lt;"&amp;'Squad-contributors'!$K245,'Other expenses'!$F:$F,'Squad-contributors'!$J244,'Other expenses'!$G:$G,'Squad-contributors'!U$90)</f>
        <v>0</v>
      </c>
      <c r="V244">
        <f>+SUMIFS('Other expenses'!$I:$I,'Other expenses'!$C:$C,"&gt;="&amp;'Squad-contributors'!$K244,'Other expenses'!$C:$C,"&lt;"&amp;'Squad-contributors'!$K245,'Other expenses'!$F:$F,'Squad-contributors'!$J244,'Other expenses'!$G:$G,'Squad-contributors'!V$90)</f>
        <v>0</v>
      </c>
      <c r="W244">
        <f>+SUMIFS('Other expenses'!$I:$I,'Other expenses'!$C:$C,"&gt;="&amp;'Squad-contributors'!$K244,'Other expenses'!$C:$C,"&lt;"&amp;'Squad-contributors'!$K245,'Other expenses'!$F:$F,'Squad-contributors'!$J244,'Other expenses'!$G:$G,'Squad-contributors'!W$90)</f>
        <v>0</v>
      </c>
      <c r="X244">
        <f>+SUMIFS('Other expenses'!$I:$I,'Other expenses'!$C:$C,"&gt;="&amp;'Squad-contributors'!$K244,'Other expenses'!$C:$C,"&lt;"&amp;'Squad-contributors'!$K245,'Other expenses'!$F:$F,'Squad-contributors'!$J244,'Other expenses'!$G:$G,'Squad-contributors'!X$90)</f>
        <v>0</v>
      </c>
      <c r="Y244" s="26">
        <f t="shared" si="71"/>
        <v>0</v>
      </c>
    </row>
    <row r="245" spans="1:25" x14ac:dyDescent="0.2">
      <c r="A245" t="str">
        <f t="shared" si="72"/>
        <v>Dxventures</v>
      </c>
      <c r="B245" s="1">
        <v>44652</v>
      </c>
      <c r="C245" s="4">
        <f>SUMIFS('Contributor Payouts'!O:O,'Contributor Payouts'!$D:$D,"&gt;="&amp;'Squad-contributors'!$B245,'Contributor Payouts'!$D:$D,"&lt;"&amp;'Squad-contributors'!$B246,'Contributor Payouts'!E:E,'Squad-contributors'!$B$230)</f>
        <v>0</v>
      </c>
      <c r="D245" s="4">
        <f>SUMIFS('Contributor Payouts'!P:P,'Contributor Payouts'!$D:$D,"&gt;="&amp;'Squad-contributors'!$B245,'Contributor Payouts'!$D:$D,"&lt;"&amp;'Squad-contributors'!$B246,'Contributor Payouts'!F:F,'Squad-contributors'!$B$230)</f>
        <v>0</v>
      </c>
      <c r="E245" s="4">
        <f>SUMIFS('Contributor Payouts'!Q:Q,'Contributor Payouts'!$D:$D,"&gt;="&amp;'Squad-contributors'!$B245,'Contributor Payouts'!$D:$D,"&lt;"&amp;'Squad-contributors'!$B246,'Contributor Payouts'!G:G,'Squad-contributors'!$B$230)</f>
        <v>0</v>
      </c>
      <c r="F245" s="4">
        <f>SUMIFS('Contributor Payouts'!R:R,'Contributor Payouts'!$D:$D,"&gt;="&amp;'Squad-contributors'!$B245,'Contributor Payouts'!$D:$D,"&lt;"&amp;'Squad-contributors'!$B246,'Contributor Payouts'!H:H,'Squad-contributors'!$B$230)</f>
        <v>0</v>
      </c>
      <c r="G245" s="4">
        <f>SUMIFS('Contributor Payouts'!S:S,'Contributor Payouts'!$D:$D,"&gt;="&amp;'Squad-contributors'!$B245,'Contributor Payouts'!$D:$D,"&lt;"&amp;'Squad-contributors'!$B246,'Contributor Payouts'!I:I,'Squad-contributors'!$B$230)</f>
        <v>0</v>
      </c>
      <c r="H245" s="4">
        <f t="shared" si="73"/>
        <v>0</v>
      </c>
      <c r="J245" t="str">
        <f t="shared" si="74"/>
        <v>Dxventures</v>
      </c>
      <c r="K245" s="1">
        <v>44652</v>
      </c>
      <c r="L245" s="26">
        <f t="shared" si="70"/>
        <v>0</v>
      </c>
      <c r="M245" s="26">
        <f t="shared" si="75"/>
        <v>0</v>
      </c>
      <c r="N245">
        <f>+SUMIFS('Other expenses'!$I:$I,'Other expenses'!$C:$C,"&gt;="&amp;'Squad-contributors'!$K245,'Other expenses'!$C:$C,"&lt;"&amp;'Squad-contributors'!$K246,'Other expenses'!$F:$F,'Squad-contributors'!$J245,'Other expenses'!$G:$G,'Squad-contributors'!N$90)</f>
        <v>0</v>
      </c>
      <c r="O245">
        <f>+SUMIFS('Other expenses'!$I:$I,'Other expenses'!$C:$C,"&gt;="&amp;'Squad-contributors'!$K245,'Other expenses'!$C:$C,"&lt;"&amp;'Squad-contributors'!$K246,'Other expenses'!$F:$F,'Squad-contributors'!$J245,'Other expenses'!$G:$G,'Squad-contributors'!O$90)</f>
        <v>0</v>
      </c>
      <c r="P245">
        <f>+SUMIFS('Other expenses'!$I:$I,'Other expenses'!$C:$C,"&gt;="&amp;'Squad-contributors'!$K245,'Other expenses'!$C:$C,"&lt;"&amp;'Squad-contributors'!$K246,'Other expenses'!$F:$F,'Squad-contributors'!$J245,'Other expenses'!$G:$G,'Squad-contributors'!P$90)</f>
        <v>0</v>
      </c>
      <c r="Q245">
        <f>+SUMIFS('Other expenses'!$I:$I,'Other expenses'!$C:$C,"&gt;="&amp;'Squad-contributors'!$K245,'Other expenses'!$C:$C,"&lt;"&amp;'Squad-contributors'!$K246,'Other expenses'!$F:$F,'Squad-contributors'!$J245,'Other expenses'!$G:$G,'Squad-contributors'!Q$90)</f>
        <v>0</v>
      </c>
      <c r="R245">
        <f>+SUMIFS('Other expenses'!$I:$I,'Other expenses'!$C:$C,"&gt;="&amp;'Squad-contributors'!$K245,'Other expenses'!$C:$C,"&lt;"&amp;'Squad-contributors'!$K246,'Other expenses'!$F:$F,'Squad-contributors'!$J245,'Other expenses'!$G:$G,'Squad-contributors'!R$90)</f>
        <v>0</v>
      </c>
      <c r="S245">
        <f>+SUMIFS('Other expenses'!$I:$I,'Other expenses'!$C:$C,"&gt;="&amp;'Squad-contributors'!$K245,'Other expenses'!$C:$C,"&lt;"&amp;'Squad-contributors'!$K246,'Other expenses'!$F:$F,'Squad-contributors'!$J245,'Other expenses'!$G:$G,'Squad-contributors'!S$90)</f>
        <v>0</v>
      </c>
      <c r="T245">
        <f>+SUMIFS('Other expenses'!$I:$I,'Other expenses'!$C:$C,"&gt;="&amp;'Squad-contributors'!$K245,'Other expenses'!$C:$C,"&lt;"&amp;'Squad-contributors'!$K246,'Other expenses'!$F:$F,'Squad-contributors'!$J245,'Other expenses'!$G:$G,'Squad-contributors'!T$90)</f>
        <v>0</v>
      </c>
      <c r="U245">
        <f>+SUMIFS('Other expenses'!$I:$I,'Other expenses'!$C:$C,"&gt;="&amp;'Squad-contributors'!$K245,'Other expenses'!$C:$C,"&lt;"&amp;'Squad-contributors'!$K246,'Other expenses'!$F:$F,'Squad-contributors'!$J245,'Other expenses'!$G:$G,'Squad-contributors'!U$90)</f>
        <v>0</v>
      </c>
      <c r="V245">
        <f>+SUMIFS('Other expenses'!$I:$I,'Other expenses'!$C:$C,"&gt;="&amp;'Squad-contributors'!$K245,'Other expenses'!$C:$C,"&lt;"&amp;'Squad-contributors'!$K246,'Other expenses'!$F:$F,'Squad-contributors'!$J245,'Other expenses'!$G:$G,'Squad-contributors'!V$90)</f>
        <v>0</v>
      </c>
      <c r="W245">
        <f>+SUMIFS('Other expenses'!$I:$I,'Other expenses'!$C:$C,"&gt;="&amp;'Squad-contributors'!$K245,'Other expenses'!$C:$C,"&lt;"&amp;'Squad-contributors'!$K246,'Other expenses'!$F:$F,'Squad-contributors'!$J245,'Other expenses'!$G:$G,'Squad-contributors'!W$90)</f>
        <v>0</v>
      </c>
      <c r="X245">
        <f>+SUMIFS('Other expenses'!$I:$I,'Other expenses'!$C:$C,"&gt;="&amp;'Squad-contributors'!$K245,'Other expenses'!$C:$C,"&lt;"&amp;'Squad-contributors'!$K246,'Other expenses'!$F:$F,'Squad-contributors'!$J245,'Other expenses'!$G:$G,'Squad-contributors'!X$90)</f>
        <v>0</v>
      </c>
      <c r="Y245" s="26">
        <f t="shared" si="71"/>
        <v>0</v>
      </c>
    </row>
    <row r="246" spans="1:25" x14ac:dyDescent="0.2">
      <c r="A246" t="str">
        <f t="shared" si="72"/>
        <v>Dxventures</v>
      </c>
      <c r="B246" s="1">
        <v>44682</v>
      </c>
      <c r="C246" s="4">
        <f>SUMIFS('Contributor Payouts'!O:O,'Contributor Payouts'!$D:$D,"&gt;="&amp;'Squad-contributors'!$B246,'Contributor Payouts'!$D:$D,"&lt;"&amp;'Squad-contributors'!$B247,'Contributor Payouts'!E:E,'Squad-contributors'!$B$230)</f>
        <v>0</v>
      </c>
      <c r="D246" s="4">
        <f>SUMIFS('Contributor Payouts'!P:P,'Contributor Payouts'!$D:$D,"&gt;="&amp;'Squad-contributors'!$B246,'Contributor Payouts'!$D:$D,"&lt;"&amp;'Squad-contributors'!$B247,'Contributor Payouts'!F:F,'Squad-contributors'!$B$230)</f>
        <v>0</v>
      </c>
      <c r="E246" s="4">
        <f>SUMIFS('Contributor Payouts'!Q:Q,'Contributor Payouts'!$D:$D,"&gt;="&amp;'Squad-contributors'!$B246,'Contributor Payouts'!$D:$D,"&lt;"&amp;'Squad-contributors'!$B247,'Contributor Payouts'!G:G,'Squad-contributors'!$B$230)</f>
        <v>0</v>
      </c>
      <c r="F246" s="4">
        <f>SUMIFS('Contributor Payouts'!R:R,'Contributor Payouts'!$D:$D,"&gt;="&amp;'Squad-contributors'!$B246,'Contributor Payouts'!$D:$D,"&lt;"&amp;'Squad-contributors'!$B247,'Contributor Payouts'!H:H,'Squad-contributors'!$B$230)</f>
        <v>0</v>
      </c>
      <c r="G246" s="4">
        <f>SUMIFS('Contributor Payouts'!S:S,'Contributor Payouts'!$D:$D,"&gt;="&amp;'Squad-contributors'!$B246,'Contributor Payouts'!$D:$D,"&lt;"&amp;'Squad-contributors'!$B247,'Contributor Payouts'!I:I,'Squad-contributors'!$B$230)</f>
        <v>0</v>
      </c>
      <c r="H246" s="4">
        <f t="shared" si="73"/>
        <v>0</v>
      </c>
      <c r="J246" t="str">
        <f t="shared" si="74"/>
        <v>Dxventures</v>
      </c>
      <c r="K246" s="1">
        <v>44682</v>
      </c>
      <c r="L246" s="26">
        <f t="shared" si="70"/>
        <v>0</v>
      </c>
      <c r="M246" s="26">
        <f t="shared" si="75"/>
        <v>0</v>
      </c>
      <c r="N246">
        <f>+SUMIFS('Other expenses'!$I:$I,'Other expenses'!$C:$C,"&gt;="&amp;'Squad-contributors'!$K246,'Other expenses'!$C:$C,"&lt;"&amp;'Squad-contributors'!$K247,'Other expenses'!$F:$F,'Squad-contributors'!$J246,'Other expenses'!$G:$G,'Squad-contributors'!N$90)</f>
        <v>0</v>
      </c>
      <c r="O246">
        <f>+SUMIFS('Other expenses'!$I:$I,'Other expenses'!$C:$C,"&gt;="&amp;'Squad-contributors'!$K246,'Other expenses'!$C:$C,"&lt;"&amp;'Squad-contributors'!$K247,'Other expenses'!$F:$F,'Squad-contributors'!$J246,'Other expenses'!$G:$G,'Squad-contributors'!O$90)</f>
        <v>0</v>
      </c>
      <c r="P246">
        <f>+SUMIFS('Other expenses'!$I:$I,'Other expenses'!$C:$C,"&gt;="&amp;'Squad-contributors'!$K246,'Other expenses'!$C:$C,"&lt;"&amp;'Squad-contributors'!$K247,'Other expenses'!$F:$F,'Squad-contributors'!$J246,'Other expenses'!$G:$G,'Squad-contributors'!P$90)</f>
        <v>0</v>
      </c>
      <c r="Q246">
        <f>+SUMIFS('Other expenses'!$I:$I,'Other expenses'!$C:$C,"&gt;="&amp;'Squad-contributors'!$K246,'Other expenses'!$C:$C,"&lt;"&amp;'Squad-contributors'!$K247,'Other expenses'!$F:$F,'Squad-contributors'!$J246,'Other expenses'!$G:$G,'Squad-contributors'!Q$90)</f>
        <v>0</v>
      </c>
      <c r="R246">
        <f>+SUMIFS('Other expenses'!$I:$I,'Other expenses'!$C:$C,"&gt;="&amp;'Squad-contributors'!$K246,'Other expenses'!$C:$C,"&lt;"&amp;'Squad-contributors'!$K247,'Other expenses'!$F:$F,'Squad-contributors'!$J246,'Other expenses'!$G:$G,'Squad-contributors'!R$90)</f>
        <v>0</v>
      </c>
      <c r="S246">
        <f>+SUMIFS('Other expenses'!$I:$I,'Other expenses'!$C:$C,"&gt;="&amp;'Squad-contributors'!$K246,'Other expenses'!$C:$C,"&lt;"&amp;'Squad-contributors'!$K247,'Other expenses'!$F:$F,'Squad-contributors'!$J246,'Other expenses'!$G:$G,'Squad-contributors'!S$90)</f>
        <v>0</v>
      </c>
      <c r="T246">
        <f>+SUMIFS('Other expenses'!$I:$I,'Other expenses'!$C:$C,"&gt;="&amp;'Squad-contributors'!$K246,'Other expenses'!$C:$C,"&lt;"&amp;'Squad-contributors'!$K247,'Other expenses'!$F:$F,'Squad-contributors'!$J246,'Other expenses'!$G:$G,'Squad-contributors'!T$90)</f>
        <v>0</v>
      </c>
      <c r="U246">
        <f>+SUMIFS('Other expenses'!$I:$I,'Other expenses'!$C:$C,"&gt;="&amp;'Squad-contributors'!$K246,'Other expenses'!$C:$C,"&lt;"&amp;'Squad-contributors'!$K247,'Other expenses'!$F:$F,'Squad-contributors'!$J246,'Other expenses'!$G:$G,'Squad-contributors'!U$90)</f>
        <v>0</v>
      </c>
      <c r="V246">
        <f>+SUMIFS('Other expenses'!$I:$I,'Other expenses'!$C:$C,"&gt;="&amp;'Squad-contributors'!$K246,'Other expenses'!$C:$C,"&lt;"&amp;'Squad-contributors'!$K247,'Other expenses'!$F:$F,'Squad-contributors'!$J246,'Other expenses'!$G:$G,'Squad-contributors'!V$90)</f>
        <v>0</v>
      </c>
      <c r="W246">
        <f>+SUMIFS('Other expenses'!$I:$I,'Other expenses'!$C:$C,"&gt;="&amp;'Squad-contributors'!$K246,'Other expenses'!$C:$C,"&lt;"&amp;'Squad-contributors'!$K247,'Other expenses'!$F:$F,'Squad-contributors'!$J246,'Other expenses'!$G:$G,'Squad-contributors'!W$90)</f>
        <v>0</v>
      </c>
      <c r="X246">
        <f>+SUMIFS('Other expenses'!$I:$I,'Other expenses'!$C:$C,"&gt;="&amp;'Squad-contributors'!$K246,'Other expenses'!$C:$C,"&lt;"&amp;'Squad-contributors'!$K247,'Other expenses'!$F:$F,'Squad-contributors'!$J246,'Other expenses'!$G:$G,'Squad-contributors'!X$90)</f>
        <v>0</v>
      </c>
      <c r="Y246" s="26">
        <f t="shared" si="71"/>
        <v>0</v>
      </c>
    </row>
    <row r="247" spans="1:25" x14ac:dyDescent="0.2">
      <c r="A247" t="str">
        <f t="shared" si="72"/>
        <v>Dxventures</v>
      </c>
      <c r="B247" s="1">
        <v>44713</v>
      </c>
      <c r="J247" t="str">
        <f t="shared" si="74"/>
        <v>Dxventures</v>
      </c>
      <c r="K247" s="1">
        <v>44713</v>
      </c>
      <c r="L247" s="26">
        <f t="shared" si="70"/>
        <v>0</v>
      </c>
      <c r="M247" s="26">
        <f t="shared" si="75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C995-CC9B-F54C-800D-D93243B8536E}">
  <dimension ref="A1:S52"/>
  <sheetViews>
    <sheetView workbookViewId="0">
      <selection activeCell="Q26" sqref="Q26"/>
    </sheetView>
  </sheetViews>
  <sheetFormatPr baseColWidth="10" defaultRowHeight="16" x14ac:dyDescent="0.2"/>
  <cols>
    <col min="1" max="1" width="17.33203125" customWidth="1"/>
  </cols>
  <sheetData>
    <row r="1" spans="1:19" x14ac:dyDescent="0.2">
      <c r="A1" t="s">
        <v>1456</v>
      </c>
    </row>
    <row r="2" spans="1:19" x14ac:dyDescent="0.2">
      <c r="B2" s="1">
        <v>44228</v>
      </c>
      <c r="C2" s="1">
        <v>44256</v>
      </c>
      <c r="D2" s="1">
        <v>44287</v>
      </c>
      <c r="E2" s="1">
        <v>44317</v>
      </c>
      <c r="F2" s="1">
        <v>44348</v>
      </c>
      <c r="G2" s="1">
        <v>44378</v>
      </c>
      <c r="H2" s="1">
        <v>44409</v>
      </c>
      <c r="I2" s="1">
        <v>44440</v>
      </c>
      <c r="J2" s="1">
        <v>44470</v>
      </c>
      <c r="K2" s="1">
        <v>44501</v>
      </c>
      <c r="L2" s="1">
        <v>44531</v>
      </c>
      <c r="M2" s="1">
        <v>44562</v>
      </c>
      <c r="N2" s="1">
        <v>44593</v>
      </c>
      <c r="O2" s="1">
        <v>44621</v>
      </c>
      <c r="P2" s="1">
        <v>44652</v>
      </c>
      <c r="Q2" s="1">
        <v>44682</v>
      </c>
      <c r="R2" s="1">
        <v>44713</v>
      </c>
      <c r="S2" s="1">
        <v>44743</v>
      </c>
    </row>
    <row r="3" spans="1:19" x14ac:dyDescent="0.2">
      <c r="A3" s="31" t="s">
        <v>1255</v>
      </c>
      <c r="B3">
        <f>+SUMIFS('Contributor Payouts'!$C:$C,'Contributor Payouts'!$B:$B,'contributors by month'!$A3,'Contributor Payouts'!$D:$D,"&gt;="&amp;'contributors by month'!B$2,'Contributor Payouts'!$D:$D,"&lt;"&amp;'contributors by month'!C$2)</f>
        <v>7000</v>
      </c>
      <c r="C3">
        <f>+SUMIFS('Contributor Payouts'!$C:$C,'Contributor Payouts'!$B:$B,'contributors by month'!$A3,'Contributor Payouts'!$D:$D,"&gt;="&amp;'contributors by month'!C$2,'Contributor Payouts'!$D:$D,"&lt;"&amp;'contributors by month'!D$2)</f>
        <v>7000</v>
      </c>
      <c r="D3">
        <f>+SUMIFS('Contributor Payouts'!$C:$C,'Contributor Payouts'!$B:$B,'contributors by month'!$A3,'Contributor Payouts'!$D:$D,"&gt;="&amp;'contributors by month'!D$2,'Contributor Payouts'!$D:$D,"&lt;"&amp;'contributors by month'!E$2)</f>
        <v>7000</v>
      </c>
      <c r="E3">
        <f>+SUMIFS('Contributor Payouts'!$C:$C,'Contributor Payouts'!$B:$B,'contributors by month'!$A3,'Contributor Payouts'!$D:$D,"&gt;="&amp;'contributors by month'!E$2,'Contributor Payouts'!$D:$D,"&lt;"&amp;'contributors by month'!F$2)</f>
        <v>7000</v>
      </c>
      <c r="F3">
        <f>+SUMIFS('Contributor Payouts'!$C:$C,'Contributor Payouts'!$B:$B,'contributors by month'!$A3,'Contributor Payouts'!$D:$D,"&gt;="&amp;'contributors by month'!F$2,'Contributor Payouts'!$D:$D,"&lt;"&amp;'contributors by month'!G$2)</f>
        <v>7000</v>
      </c>
      <c r="G3">
        <f>+SUMIFS('Contributor Payouts'!$C:$C,'Contributor Payouts'!$B:$B,'contributors by month'!$A3,'Contributor Payouts'!$D:$D,"&gt;="&amp;'contributors by month'!G$2,'Contributor Payouts'!$D:$D,"&lt;"&amp;'contributors by month'!H$2)</f>
        <v>7000</v>
      </c>
      <c r="H3">
        <f>+SUMIFS('Contributor Payouts'!$C:$C,'Contributor Payouts'!$B:$B,'contributors by month'!$A3,'Contributor Payouts'!$D:$D,"&gt;="&amp;'contributors by month'!H$2,'Contributor Payouts'!$D:$D,"&lt;"&amp;'contributors by month'!I$2)</f>
        <v>5280</v>
      </c>
      <c r="I3">
        <f>+SUMIFS('Contributor Payouts'!$C:$C,'Contributor Payouts'!$B:$B,'contributors by month'!$A3,'Contributor Payouts'!$D:$D,"&gt;="&amp;'contributors by month'!I$2,'Contributor Payouts'!$D:$D,"&lt;"&amp;'contributors by month'!J$2)</f>
        <v>10280</v>
      </c>
      <c r="J3">
        <f>+SUMIFS('Contributor Payouts'!$C:$C,'Contributor Payouts'!$B:$B,'contributors by month'!$A3,'Contributor Payouts'!$D:$D,"&gt;="&amp;'contributors by month'!J$2,'Contributor Payouts'!$D:$D,"&lt;"&amp;'contributors by month'!K$2)</f>
        <v>8000</v>
      </c>
      <c r="K3">
        <f>+SUMIFS('Contributor Payouts'!$C:$C,'Contributor Payouts'!$B:$B,'contributors by month'!$A3,'Contributor Payouts'!$D:$D,"&gt;="&amp;'contributors by month'!K$2,'Contributor Payouts'!$D:$D,"&lt;"&amp;'contributors by month'!L$2)</f>
        <v>8000</v>
      </c>
      <c r="L3">
        <f>+SUMIFS('Contributor Payouts'!$C:$C,'Contributor Payouts'!$B:$B,'contributors by month'!$A3,'Contributor Payouts'!$D:$D,"&gt;="&amp;'contributors by month'!L$2,'Contributor Payouts'!$D:$D,"&lt;"&amp;'contributors by month'!M$2)</f>
        <v>8000</v>
      </c>
      <c r="M3">
        <f>+SUMIFS('Contributor Payouts'!$C:$C,'Contributor Payouts'!$B:$B,'contributors by month'!$A3,'Contributor Payouts'!$D:$D,"&gt;="&amp;'contributors by month'!M$2,'Contributor Payouts'!$D:$D,"&lt;"&amp;'contributors by month'!N$2)</f>
        <v>17000</v>
      </c>
      <c r="N3">
        <f>+SUMIFS('Contributor Payouts'!$C:$C,'Contributor Payouts'!$B:$B,'contributors by month'!$A3,'Contributor Payouts'!$D:$D,"&gt;="&amp;'contributors by month'!N$2,'Contributor Payouts'!$D:$D,"&lt;"&amp;'contributors by month'!O$2)</f>
        <v>9000</v>
      </c>
      <c r="O3">
        <f>+SUMIFS('Contributor Payouts'!$C:$C,'Contributor Payouts'!$B:$B,'contributors by month'!$A3,'Contributor Payouts'!$D:$D,"&gt;="&amp;'contributors by month'!O$2,'Contributor Payouts'!$D:$D,"&lt;"&amp;'contributors by month'!P$2)</f>
        <v>9000</v>
      </c>
      <c r="P3">
        <f>+SUMIFS('Contributor Payouts'!$C:$C,'Contributor Payouts'!$B:$B,'contributors by month'!$A3,'Contributor Payouts'!$D:$D,"&gt;="&amp;'contributors by month'!P$2,'Contributor Payouts'!$D:$D,"&lt;"&amp;'contributors by month'!Q$2)</f>
        <v>9000</v>
      </c>
      <c r="Q3">
        <f>+SUMIFS('Contributor Payouts'!$C:$C,'Contributor Payouts'!$B:$B,'contributors by month'!$A3,'Contributor Payouts'!$D:$D,"&gt;="&amp;'contributors by month'!Q$2,'Contributor Payouts'!$D:$D,"&lt;"&amp;'contributors by month'!R$2)</f>
        <v>9000</v>
      </c>
      <c r="R3">
        <f>+SUMIFS('Contributor Payouts'!$C:$C,'Contributor Payouts'!$B:$B,'contributors by month'!$A3,'Contributor Payouts'!$D:$D,"&gt;="&amp;'contributors by month'!R$2,'Contributor Payouts'!$D:$D,"&lt;"&amp;'contributors by month'!S$2)</f>
        <v>0</v>
      </c>
    </row>
    <row r="4" spans="1:19" x14ac:dyDescent="0.2">
      <c r="A4" s="31" t="s">
        <v>30</v>
      </c>
      <c r="B4">
        <f>+SUMIFS('Contributor Payouts'!$C:$C,'Contributor Payouts'!$B:$B,'contributors by month'!$A4,'Contributor Payouts'!$D:$D,"&gt;="&amp;'contributors by month'!B$2,'Contributor Payouts'!$D:$D,"&lt;"&amp;'contributors by month'!C$2)</f>
        <v>4800</v>
      </c>
      <c r="C4">
        <f>+SUMIFS('Contributor Payouts'!$C:$C,'Contributor Payouts'!$B:$B,'contributors by month'!$A4,'Contributor Payouts'!$D:$D,"&gt;="&amp;'contributors by month'!C$2,'Contributor Payouts'!$D:$D,"&lt;"&amp;'contributors by month'!D$2)</f>
        <v>4800</v>
      </c>
      <c r="D4">
        <f>+SUMIFS('Contributor Payouts'!$C:$C,'Contributor Payouts'!$B:$B,'contributors by month'!$A4,'Contributor Payouts'!$D:$D,"&gt;="&amp;'contributors by month'!D$2,'Contributor Payouts'!$D:$D,"&lt;"&amp;'contributors by month'!E$2)</f>
        <v>7000</v>
      </c>
      <c r="E4">
        <f>+SUMIFS('Contributor Payouts'!$C:$C,'Contributor Payouts'!$B:$B,'contributors by month'!$A4,'Contributor Payouts'!$D:$D,"&gt;="&amp;'contributors by month'!E$2,'Contributor Payouts'!$D:$D,"&lt;"&amp;'contributors by month'!F$2)</f>
        <v>7000</v>
      </c>
      <c r="F4">
        <f>+SUMIFS('Contributor Payouts'!$C:$C,'Contributor Payouts'!$B:$B,'contributors by month'!$A4,'Contributor Payouts'!$D:$D,"&gt;="&amp;'contributors by month'!F$2,'Contributor Payouts'!$D:$D,"&lt;"&amp;'contributors by month'!G$2)</f>
        <v>3500</v>
      </c>
      <c r="G4">
        <f>+SUMIFS('Contributor Payouts'!$C:$C,'Contributor Payouts'!$B:$B,'contributors by month'!$A4,'Contributor Payouts'!$D:$D,"&gt;="&amp;'contributors by month'!G$2,'Contributor Payouts'!$D:$D,"&lt;"&amp;'contributors by month'!H$2)</f>
        <v>3500</v>
      </c>
      <c r="H4">
        <f>+SUMIFS('Contributor Payouts'!$C:$C,'Contributor Payouts'!$B:$B,'contributors by month'!$A4,'Contributor Payouts'!$D:$D,"&gt;="&amp;'contributors by month'!H$2,'Contributor Payouts'!$D:$D,"&lt;"&amp;'contributors by month'!I$2)</f>
        <v>4200</v>
      </c>
      <c r="I4">
        <f>+SUMIFS('Contributor Payouts'!$C:$C,'Contributor Payouts'!$B:$B,'contributors by month'!$A4,'Contributor Payouts'!$D:$D,"&gt;="&amp;'contributors by month'!I$2,'Contributor Payouts'!$D:$D,"&lt;"&amp;'contributors by month'!J$2)</f>
        <v>4200</v>
      </c>
      <c r="J4">
        <f>+SUMIFS('Contributor Payouts'!$C:$C,'Contributor Payouts'!$B:$B,'contributors by month'!$A4,'Contributor Payouts'!$D:$D,"&gt;="&amp;'contributors by month'!J$2,'Contributor Payouts'!$D:$D,"&lt;"&amp;'contributors by month'!K$2)</f>
        <v>0</v>
      </c>
      <c r="K4">
        <f>+SUMIFS('Contributor Payouts'!$C:$C,'Contributor Payouts'!$B:$B,'contributors by month'!$A4,'Contributor Payouts'!$D:$D,"&gt;="&amp;'contributors by month'!K$2,'Contributor Payouts'!$D:$D,"&lt;"&amp;'contributors by month'!L$2)</f>
        <v>3500</v>
      </c>
      <c r="L4">
        <f>+SUMIFS('Contributor Payouts'!$C:$C,'Contributor Payouts'!$B:$B,'contributors by month'!$A4,'Contributor Payouts'!$D:$D,"&gt;="&amp;'contributors by month'!L$2,'Contributor Payouts'!$D:$D,"&lt;"&amp;'contributors by month'!M$2)</f>
        <v>10500</v>
      </c>
      <c r="M4">
        <f>+SUMIFS('Contributor Payouts'!$C:$C,'Contributor Payouts'!$B:$B,'contributors by month'!$A4,'Contributor Payouts'!$D:$D,"&gt;="&amp;'contributors by month'!M$2,'Contributor Payouts'!$D:$D,"&lt;"&amp;'contributors by month'!N$2)</f>
        <v>3500</v>
      </c>
      <c r="N4">
        <f>+SUMIFS('Contributor Payouts'!$C:$C,'Contributor Payouts'!$B:$B,'contributors by month'!$A4,'Contributor Payouts'!$D:$D,"&gt;="&amp;'contributors by month'!N$2,'Contributor Payouts'!$D:$D,"&lt;"&amp;'contributors by month'!O$2)</f>
        <v>5716.64</v>
      </c>
      <c r="O4">
        <f>+SUMIFS('Contributor Payouts'!$C:$C,'Contributor Payouts'!$B:$B,'contributors by month'!$A4,'Contributor Payouts'!$D:$D,"&gt;="&amp;'contributors by month'!O$2,'Contributor Payouts'!$D:$D,"&lt;"&amp;'contributors by month'!P$2)</f>
        <v>7000</v>
      </c>
      <c r="P4">
        <f>+SUMIFS('Contributor Payouts'!$C:$C,'Contributor Payouts'!$B:$B,'contributors by month'!$A4,'Contributor Payouts'!$D:$D,"&gt;="&amp;'contributors by month'!P$2,'Contributor Payouts'!$D:$D,"&lt;"&amp;'contributors by month'!Q$2)</f>
        <v>7000</v>
      </c>
      <c r="Q4">
        <f>+SUMIFS('Contributor Payouts'!$C:$C,'Contributor Payouts'!$B:$B,'contributors by month'!$A4,'Contributor Payouts'!$D:$D,"&gt;="&amp;'contributors by month'!Q$2,'Contributor Payouts'!$D:$D,"&lt;"&amp;'contributors by month'!R$2)</f>
        <v>0</v>
      </c>
      <c r="R4">
        <f>+SUMIFS('Contributor Payouts'!$C:$C,'Contributor Payouts'!$B:$B,'contributors by month'!$A4,'Contributor Payouts'!$D:$D,"&gt;="&amp;'contributors by month'!R$2,'Contributor Payouts'!$D:$D,"&lt;"&amp;'contributors by month'!S$2)</f>
        <v>0</v>
      </c>
    </row>
    <row r="5" spans="1:19" x14ac:dyDescent="0.2">
      <c r="A5" s="31" t="s">
        <v>1249</v>
      </c>
      <c r="B5">
        <f>+SUMIFS('Contributor Payouts'!$C:$C,'Contributor Payouts'!$B:$B,'contributors by month'!$A5,'Contributor Payouts'!$D:$D,"&gt;="&amp;'contributors by month'!B$2,'Contributor Payouts'!$D:$D,"&lt;"&amp;'contributors by month'!C$2)</f>
        <v>0</v>
      </c>
      <c r="C5">
        <f>+SUMIFS('Contributor Payouts'!$C:$C,'Contributor Payouts'!$B:$B,'contributors by month'!$A5,'Contributor Payouts'!$D:$D,"&gt;="&amp;'contributors by month'!C$2,'Contributor Payouts'!$D:$D,"&lt;"&amp;'contributors by month'!D$2)</f>
        <v>0</v>
      </c>
      <c r="D5">
        <f>+SUMIFS('Contributor Payouts'!$C:$C,'Contributor Payouts'!$B:$B,'contributors by month'!$A5,'Contributor Payouts'!$D:$D,"&gt;="&amp;'contributors by month'!D$2,'Contributor Payouts'!$D:$D,"&lt;"&amp;'contributors by month'!E$2)</f>
        <v>500</v>
      </c>
      <c r="E5">
        <f>+SUMIFS('Contributor Payouts'!$C:$C,'Contributor Payouts'!$B:$B,'contributors by month'!$A5,'Contributor Payouts'!$D:$D,"&gt;="&amp;'contributors by month'!E$2,'Contributor Payouts'!$D:$D,"&lt;"&amp;'contributors by month'!F$2)</f>
        <v>1600</v>
      </c>
      <c r="F5">
        <f>+SUMIFS('Contributor Payouts'!$C:$C,'Contributor Payouts'!$B:$B,'contributors by month'!$A5,'Contributor Payouts'!$D:$D,"&gt;="&amp;'contributors by month'!F$2,'Contributor Payouts'!$D:$D,"&lt;"&amp;'contributors by month'!G$2)</f>
        <v>1600</v>
      </c>
      <c r="G5">
        <f>+SUMIFS('Contributor Payouts'!$C:$C,'Contributor Payouts'!$B:$B,'contributors by month'!$A5,'Contributor Payouts'!$D:$D,"&gt;="&amp;'contributors by month'!G$2,'Contributor Payouts'!$D:$D,"&lt;"&amp;'contributors by month'!H$2)</f>
        <v>3300</v>
      </c>
      <c r="H5">
        <f>+SUMIFS('Contributor Payouts'!$C:$C,'Contributor Payouts'!$B:$B,'contributors by month'!$A5,'Contributor Payouts'!$D:$D,"&gt;="&amp;'contributors by month'!H$2,'Contributor Payouts'!$D:$D,"&lt;"&amp;'contributors by month'!I$2)</f>
        <v>1000</v>
      </c>
      <c r="I5">
        <f>+SUMIFS('Contributor Payouts'!$C:$C,'Contributor Payouts'!$B:$B,'contributors by month'!$A5,'Contributor Payouts'!$D:$D,"&gt;="&amp;'contributors by month'!I$2,'Contributor Payouts'!$D:$D,"&lt;"&amp;'contributors by month'!J$2)</f>
        <v>2000</v>
      </c>
      <c r="J5">
        <f>+SUMIFS('Contributor Payouts'!$C:$C,'Contributor Payouts'!$B:$B,'contributors by month'!$A5,'Contributor Payouts'!$D:$D,"&gt;="&amp;'contributors by month'!J$2,'Contributor Payouts'!$D:$D,"&lt;"&amp;'contributors by month'!K$2)</f>
        <v>2000</v>
      </c>
      <c r="K5">
        <f>+SUMIFS('Contributor Payouts'!$C:$C,'Contributor Payouts'!$B:$B,'contributors by month'!$A5,'Contributor Payouts'!$D:$D,"&gt;="&amp;'contributors by month'!K$2,'Contributor Payouts'!$D:$D,"&lt;"&amp;'contributors by month'!L$2)</f>
        <v>2000</v>
      </c>
      <c r="L5">
        <f>+SUMIFS('Contributor Payouts'!$C:$C,'Contributor Payouts'!$B:$B,'contributors by month'!$A5,'Contributor Payouts'!$D:$D,"&gt;="&amp;'contributors by month'!L$2,'Contributor Payouts'!$D:$D,"&lt;"&amp;'contributors by month'!M$2)</f>
        <v>2000</v>
      </c>
      <c r="M5">
        <f>+SUMIFS('Contributor Payouts'!$C:$C,'Contributor Payouts'!$B:$B,'contributors by month'!$A5,'Contributor Payouts'!$D:$D,"&gt;="&amp;'contributors by month'!M$2,'Contributor Payouts'!$D:$D,"&lt;"&amp;'contributors by month'!N$2)</f>
        <v>2000</v>
      </c>
      <c r="N5">
        <f>+SUMIFS('Contributor Payouts'!$C:$C,'Contributor Payouts'!$B:$B,'contributors by month'!$A5,'Contributor Payouts'!$D:$D,"&gt;="&amp;'contributors by month'!N$2,'Contributor Payouts'!$D:$D,"&lt;"&amp;'contributors by month'!O$2)</f>
        <v>2500</v>
      </c>
      <c r="O5">
        <f>+SUMIFS('Contributor Payouts'!$C:$C,'Contributor Payouts'!$B:$B,'contributors by month'!$A5,'Contributor Payouts'!$D:$D,"&gt;="&amp;'contributors by month'!O$2,'Contributor Payouts'!$D:$D,"&lt;"&amp;'contributors by month'!P$2)</f>
        <v>2500</v>
      </c>
      <c r="P5">
        <f>+SUMIFS('Contributor Payouts'!$C:$C,'Contributor Payouts'!$B:$B,'contributors by month'!$A5,'Contributor Payouts'!$D:$D,"&gt;="&amp;'contributors by month'!P$2,'Contributor Payouts'!$D:$D,"&lt;"&amp;'contributors by month'!Q$2)</f>
        <v>2000</v>
      </c>
      <c r="Q5">
        <f>+SUMIFS('Contributor Payouts'!$C:$C,'Contributor Payouts'!$B:$B,'contributors by month'!$A5,'Contributor Payouts'!$D:$D,"&gt;="&amp;'contributors by month'!Q$2,'Contributor Payouts'!$D:$D,"&lt;"&amp;'contributors by month'!R$2)</f>
        <v>2500</v>
      </c>
      <c r="R5">
        <f>+SUMIFS('Contributor Payouts'!$C:$C,'Contributor Payouts'!$B:$B,'contributors by month'!$A5,'Contributor Payouts'!$D:$D,"&gt;="&amp;'contributors by month'!R$2,'Contributor Payouts'!$D:$D,"&lt;"&amp;'contributors by month'!S$2)</f>
        <v>2500</v>
      </c>
    </row>
    <row r="6" spans="1:19" x14ac:dyDescent="0.2">
      <c r="A6" s="31" t="s">
        <v>1250</v>
      </c>
      <c r="B6">
        <f>+SUMIFS('Contributor Payouts'!$C:$C,'Contributor Payouts'!$B:$B,'contributors by month'!$A6,'Contributor Payouts'!$D:$D,"&gt;="&amp;'contributors by month'!B$2,'Contributor Payouts'!$D:$D,"&lt;"&amp;'contributors by month'!C$2)</f>
        <v>3600</v>
      </c>
      <c r="C6">
        <f>+SUMIFS('Contributor Payouts'!$C:$C,'Contributor Payouts'!$B:$B,'contributors by month'!$A6,'Contributor Payouts'!$D:$D,"&gt;="&amp;'contributors by month'!C$2,'Contributor Payouts'!$D:$D,"&lt;"&amp;'contributors by month'!D$2)</f>
        <v>4000</v>
      </c>
      <c r="D6">
        <f>+SUMIFS('Contributor Payouts'!$C:$C,'Contributor Payouts'!$B:$B,'contributors by month'!$A6,'Contributor Payouts'!$D:$D,"&gt;="&amp;'contributors by month'!D$2,'Contributor Payouts'!$D:$D,"&lt;"&amp;'contributors by month'!E$2)</f>
        <v>6000</v>
      </c>
      <c r="E6">
        <f>+SUMIFS('Contributor Payouts'!$C:$C,'Contributor Payouts'!$B:$B,'contributors by month'!$A6,'Contributor Payouts'!$D:$D,"&gt;="&amp;'contributors by month'!E$2,'Contributor Payouts'!$D:$D,"&lt;"&amp;'contributors by month'!F$2)</f>
        <v>6000</v>
      </c>
      <c r="F6">
        <f>+SUMIFS('Contributor Payouts'!$C:$C,'Contributor Payouts'!$B:$B,'contributors by month'!$A6,'Contributor Payouts'!$D:$D,"&gt;="&amp;'contributors by month'!F$2,'Contributor Payouts'!$D:$D,"&lt;"&amp;'contributors by month'!G$2)</f>
        <v>0</v>
      </c>
      <c r="G6">
        <f>+SUMIFS('Contributor Payouts'!$C:$C,'Contributor Payouts'!$B:$B,'contributors by month'!$A6,'Contributor Payouts'!$D:$D,"&gt;="&amp;'contributors by month'!G$2,'Contributor Payouts'!$D:$D,"&lt;"&amp;'contributors by month'!H$2)</f>
        <v>8000</v>
      </c>
      <c r="H6">
        <f>+SUMIFS('Contributor Payouts'!$C:$C,'Contributor Payouts'!$B:$B,'contributors by month'!$A6,'Contributor Payouts'!$D:$D,"&gt;="&amp;'contributors by month'!H$2,'Contributor Payouts'!$D:$D,"&lt;"&amp;'contributors by month'!I$2)</f>
        <v>8000</v>
      </c>
      <c r="I6">
        <f>+SUMIFS('Contributor Payouts'!$C:$C,'Contributor Payouts'!$B:$B,'contributors by month'!$A6,'Contributor Payouts'!$D:$D,"&gt;="&amp;'contributors by month'!I$2,'Contributor Payouts'!$D:$D,"&lt;"&amp;'contributors by month'!J$2)</f>
        <v>4000</v>
      </c>
      <c r="J6">
        <f>+SUMIFS('Contributor Payouts'!$C:$C,'Contributor Payouts'!$B:$B,'contributors by month'!$A6,'Contributor Payouts'!$D:$D,"&gt;="&amp;'contributors by month'!J$2,'Contributor Payouts'!$D:$D,"&lt;"&amp;'contributors by month'!K$2)</f>
        <v>4000</v>
      </c>
      <c r="K6">
        <f>+SUMIFS('Contributor Payouts'!$C:$C,'Contributor Payouts'!$B:$B,'contributors by month'!$A6,'Contributor Payouts'!$D:$D,"&gt;="&amp;'contributors by month'!K$2,'Contributor Payouts'!$D:$D,"&lt;"&amp;'contributors by month'!L$2)</f>
        <v>5300</v>
      </c>
      <c r="L6">
        <f>+SUMIFS('Contributor Payouts'!$C:$C,'Contributor Payouts'!$B:$B,'contributors by month'!$A6,'Contributor Payouts'!$D:$D,"&gt;="&amp;'contributors by month'!L$2,'Contributor Payouts'!$D:$D,"&lt;"&amp;'contributors by month'!M$2)</f>
        <v>5300</v>
      </c>
      <c r="M6">
        <f>+SUMIFS('Contributor Payouts'!$C:$C,'Contributor Payouts'!$B:$B,'contributors by month'!$A6,'Contributor Payouts'!$D:$D,"&gt;="&amp;'contributors by month'!M$2,'Contributor Payouts'!$D:$D,"&lt;"&amp;'contributors by month'!N$2)</f>
        <v>5400</v>
      </c>
      <c r="N6">
        <f>+SUMIFS('Contributor Payouts'!$C:$C,'Contributor Payouts'!$B:$B,'contributors by month'!$A6,'Contributor Payouts'!$D:$D,"&gt;="&amp;'contributors by month'!N$2,'Contributor Payouts'!$D:$D,"&lt;"&amp;'contributors by month'!O$2)</f>
        <v>4500</v>
      </c>
      <c r="O6">
        <f>+SUMIFS('Contributor Payouts'!$C:$C,'Contributor Payouts'!$B:$B,'contributors by month'!$A6,'Contributor Payouts'!$D:$D,"&gt;="&amp;'contributors by month'!O$2,'Contributor Payouts'!$D:$D,"&lt;"&amp;'contributors by month'!P$2)</f>
        <v>6000</v>
      </c>
      <c r="P6">
        <f>+SUMIFS('Contributor Payouts'!$C:$C,'Contributor Payouts'!$B:$B,'contributors by month'!$A6,'Contributor Payouts'!$D:$D,"&gt;="&amp;'contributors by month'!P$2,'Contributor Payouts'!$D:$D,"&lt;"&amp;'contributors by month'!Q$2)</f>
        <v>6000</v>
      </c>
      <c r="Q6">
        <f>+SUMIFS('Contributor Payouts'!$C:$C,'Contributor Payouts'!$B:$B,'contributors by month'!$A6,'Contributor Payouts'!$D:$D,"&gt;="&amp;'contributors by month'!Q$2,'Contributor Payouts'!$D:$D,"&lt;"&amp;'contributors by month'!R$2)</f>
        <v>6000</v>
      </c>
      <c r="R6">
        <f>+SUMIFS('Contributor Payouts'!$C:$C,'Contributor Payouts'!$B:$B,'contributors by month'!$A6,'Contributor Payouts'!$D:$D,"&gt;="&amp;'contributors by month'!R$2,'Contributor Payouts'!$D:$D,"&lt;"&amp;'contributors by month'!S$2)</f>
        <v>0</v>
      </c>
    </row>
    <row r="7" spans="1:19" x14ac:dyDescent="0.2">
      <c r="A7" s="31" t="s">
        <v>1248</v>
      </c>
      <c r="B7">
        <f>+SUMIFS('Contributor Payouts'!$C:$C,'Contributor Payouts'!$B:$B,'contributors by month'!$A7,'Contributor Payouts'!$D:$D,"&gt;="&amp;'contributors by month'!B$2,'Contributor Payouts'!$D:$D,"&lt;"&amp;'contributors by month'!C$2)</f>
        <v>0</v>
      </c>
      <c r="C7">
        <f>+SUMIFS('Contributor Payouts'!$C:$C,'Contributor Payouts'!$B:$B,'contributors by month'!$A7,'Contributor Payouts'!$D:$D,"&gt;="&amp;'contributors by month'!C$2,'Contributor Payouts'!$D:$D,"&lt;"&amp;'contributors by month'!D$2)</f>
        <v>0</v>
      </c>
      <c r="D7">
        <f>+SUMIFS('Contributor Payouts'!$C:$C,'Contributor Payouts'!$B:$B,'contributors by month'!$A7,'Contributor Payouts'!$D:$D,"&gt;="&amp;'contributors by month'!D$2,'Contributor Payouts'!$D:$D,"&lt;"&amp;'contributors by month'!E$2)</f>
        <v>0</v>
      </c>
      <c r="E7">
        <f>+SUMIFS('Contributor Payouts'!$C:$C,'Contributor Payouts'!$B:$B,'contributors by month'!$A7,'Contributor Payouts'!$D:$D,"&gt;="&amp;'contributors by month'!E$2,'Contributor Payouts'!$D:$D,"&lt;"&amp;'contributors by month'!F$2)</f>
        <v>0</v>
      </c>
      <c r="F7">
        <f>+SUMIFS('Contributor Payouts'!$C:$C,'Contributor Payouts'!$B:$B,'contributors by month'!$A7,'Contributor Payouts'!$D:$D,"&gt;="&amp;'contributors by month'!F$2,'Contributor Payouts'!$D:$D,"&lt;"&amp;'contributors by month'!G$2)</f>
        <v>0</v>
      </c>
      <c r="G7">
        <f>+SUMIFS('Contributor Payouts'!$C:$C,'Contributor Payouts'!$B:$B,'contributors by month'!$A7,'Contributor Payouts'!$D:$D,"&gt;="&amp;'contributors by month'!G$2,'Contributor Payouts'!$D:$D,"&lt;"&amp;'contributors by month'!H$2)</f>
        <v>0</v>
      </c>
      <c r="H7">
        <f>+SUMIFS('Contributor Payouts'!$C:$C,'Contributor Payouts'!$B:$B,'contributors by month'!$A7,'Contributor Payouts'!$D:$D,"&gt;="&amp;'contributors by month'!H$2,'Contributor Payouts'!$D:$D,"&lt;"&amp;'contributors by month'!I$2)</f>
        <v>4500</v>
      </c>
      <c r="I7">
        <f>+SUMIFS('Contributor Payouts'!$C:$C,'Contributor Payouts'!$B:$B,'contributors by month'!$A7,'Contributor Payouts'!$D:$D,"&gt;="&amp;'contributors by month'!I$2,'Contributor Payouts'!$D:$D,"&lt;"&amp;'contributors by month'!J$2)</f>
        <v>4500</v>
      </c>
      <c r="J7">
        <f>+SUMIFS('Contributor Payouts'!$C:$C,'Contributor Payouts'!$B:$B,'contributors by month'!$A7,'Contributor Payouts'!$D:$D,"&gt;="&amp;'contributors by month'!J$2,'Contributor Payouts'!$D:$D,"&lt;"&amp;'contributors by month'!K$2)</f>
        <v>4500</v>
      </c>
      <c r="K7">
        <f>+SUMIFS('Contributor Payouts'!$C:$C,'Contributor Payouts'!$B:$B,'contributors by month'!$A7,'Contributor Payouts'!$D:$D,"&gt;="&amp;'contributors by month'!K$2,'Contributor Payouts'!$D:$D,"&lt;"&amp;'contributors by month'!L$2)</f>
        <v>4500</v>
      </c>
      <c r="L7">
        <f>+SUMIFS('Contributor Payouts'!$C:$C,'Contributor Payouts'!$B:$B,'contributors by month'!$A7,'Contributor Payouts'!$D:$D,"&gt;="&amp;'contributors by month'!L$2,'Contributor Payouts'!$D:$D,"&lt;"&amp;'contributors by month'!M$2)</f>
        <v>6000</v>
      </c>
      <c r="M7">
        <f>+SUMIFS('Contributor Payouts'!$C:$C,'Contributor Payouts'!$B:$B,'contributors by month'!$A7,'Contributor Payouts'!$D:$D,"&gt;="&amp;'contributors by month'!M$2,'Contributor Payouts'!$D:$D,"&lt;"&amp;'contributors by month'!N$2)</f>
        <v>6000</v>
      </c>
      <c r="N7">
        <f>+SUMIFS('Contributor Payouts'!$C:$C,'Contributor Payouts'!$B:$B,'contributors by month'!$A7,'Contributor Payouts'!$D:$D,"&gt;="&amp;'contributors by month'!N$2,'Contributor Payouts'!$D:$D,"&lt;"&amp;'contributors by month'!O$2)</f>
        <v>6000</v>
      </c>
      <c r="O7">
        <f>+SUMIFS('Contributor Payouts'!$C:$C,'Contributor Payouts'!$B:$B,'contributors by month'!$A7,'Contributor Payouts'!$D:$D,"&gt;="&amp;'contributors by month'!O$2,'Contributor Payouts'!$D:$D,"&lt;"&amp;'contributors by month'!P$2)</f>
        <v>6000</v>
      </c>
      <c r="P7">
        <f>+SUMIFS('Contributor Payouts'!$C:$C,'Contributor Payouts'!$B:$B,'contributors by month'!$A7,'Contributor Payouts'!$D:$D,"&gt;="&amp;'contributors by month'!P$2,'Contributor Payouts'!$D:$D,"&lt;"&amp;'contributors by month'!Q$2)</f>
        <v>6000</v>
      </c>
      <c r="Q7">
        <f>+SUMIFS('Contributor Payouts'!$C:$C,'Contributor Payouts'!$B:$B,'contributors by month'!$A7,'Contributor Payouts'!$D:$D,"&gt;="&amp;'contributors by month'!Q$2,'Contributor Payouts'!$D:$D,"&lt;"&amp;'contributors by month'!R$2)</f>
        <v>6000</v>
      </c>
      <c r="R7">
        <f>+SUMIFS('Contributor Payouts'!$C:$C,'Contributor Payouts'!$B:$B,'contributors by month'!$A7,'Contributor Payouts'!$D:$D,"&gt;="&amp;'contributors by month'!R$2,'Contributor Payouts'!$D:$D,"&lt;"&amp;'contributors by month'!S$2)</f>
        <v>6000</v>
      </c>
    </row>
    <row r="8" spans="1:19" x14ac:dyDescent="0.2">
      <c r="A8" s="31" t="s">
        <v>143</v>
      </c>
      <c r="B8">
        <f>+SUMIFS('Contributor Payouts'!$C:$C,'Contributor Payouts'!$B:$B,'contributors by month'!$A8,'Contributor Payouts'!$D:$D,"&gt;="&amp;'contributors by month'!B$2,'Contributor Payouts'!$D:$D,"&lt;"&amp;'contributors by month'!C$2)</f>
        <v>0</v>
      </c>
      <c r="C8">
        <f>+SUMIFS('Contributor Payouts'!$C:$C,'Contributor Payouts'!$B:$B,'contributors by month'!$A8,'Contributor Payouts'!$D:$D,"&gt;="&amp;'contributors by month'!C$2,'Contributor Payouts'!$D:$D,"&lt;"&amp;'contributors by month'!D$2)</f>
        <v>0</v>
      </c>
      <c r="D8">
        <f>+SUMIFS('Contributor Payouts'!$C:$C,'Contributor Payouts'!$B:$B,'contributors by month'!$A8,'Contributor Payouts'!$D:$D,"&gt;="&amp;'contributors by month'!D$2,'Contributor Payouts'!$D:$D,"&lt;"&amp;'contributors by month'!E$2)</f>
        <v>0</v>
      </c>
      <c r="E8">
        <f>+SUMIFS('Contributor Payouts'!$C:$C,'Contributor Payouts'!$B:$B,'contributors by month'!$A8,'Contributor Payouts'!$D:$D,"&gt;="&amp;'contributors by month'!E$2,'Contributor Payouts'!$D:$D,"&lt;"&amp;'contributors by month'!F$2)</f>
        <v>1500</v>
      </c>
      <c r="F8">
        <f>+SUMIFS('Contributor Payouts'!$C:$C,'Contributor Payouts'!$B:$B,'contributors by month'!$A8,'Contributor Payouts'!$D:$D,"&gt;="&amp;'contributors by month'!F$2,'Contributor Payouts'!$D:$D,"&lt;"&amp;'contributors by month'!G$2)</f>
        <v>4800</v>
      </c>
      <c r="G8">
        <f>+SUMIFS('Contributor Payouts'!$C:$C,'Contributor Payouts'!$B:$B,'contributors by month'!$A8,'Contributor Payouts'!$D:$D,"&gt;="&amp;'contributors by month'!G$2,'Contributor Payouts'!$D:$D,"&lt;"&amp;'contributors by month'!H$2)</f>
        <v>4800</v>
      </c>
      <c r="H8">
        <f>+SUMIFS('Contributor Payouts'!$C:$C,'Contributor Payouts'!$B:$B,'contributors by month'!$A8,'Contributor Payouts'!$D:$D,"&gt;="&amp;'contributors by month'!H$2,'Contributor Payouts'!$D:$D,"&lt;"&amp;'contributors by month'!I$2)</f>
        <v>4908</v>
      </c>
      <c r="I8">
        <f>+SUMIFS('Contributor Payouts'!$C:$C,'Contributor Payouts'!$B:$B,'contributors by month'!$A8,'Contributor Payouts'!$D:$D,"&gt;="&amp;'contributors by month'!I$2,'Contributor Payouts'!$D:$D,"&lt;"&amp;'contributors by month'!J$2)</f>
        <v>5400</v>
      </c>
      <c r="J8">
        <f>+SUMIFS('Contributor Payouts'!$C:$C,'Contributor Payouts'!$B:$B,'contributors by month'!$A8,'Contributor Payouts'!$D:$D,"&gt;="&amp;'contributors by month'!J$2,'Contributor Payouts'!$D:$D,"&lt;"&amp;'contributors by month'!K$2)</f>
        <v>5400</v>
      </c>
      <c r="K8">
        <f>+SUMIFS('Contributor Payouts'!$C:$C,'Contributor Payouts'!$B:$B,'contributors by month'!$A8,'Contributor Payouts'!$D:$D,"&gt;="&amp;'contributors by month'!K$2,'Contributor Payouts'!$D:$D,"&lt;"&amp;'contributors by month'!L$2)</f>
        <v>5400</v>
      </c>
      <c r="L8">
        <f>+SUMIFS('Contributor Payouts'!$C:$C,'Contributor Payouts'!$B:$B,'contributors by month'!$A8,'Contributor Payouts'!$D:$D,"&gt;="&amp;'contributors by month'!L$2,'Contributor Payouts'!$D:$D,"&lt;"&amp;'contributors by month'!M$2)</f>
        <v>3000</v>
      </c>
      <c r="M8">
        <f>+SUMIFS('Contributor Payouts'!$C:$C,'Contributor Payouts'!$B:$B,'contributors by month'!$A8,'Contributor Payouts'!$D:$D,"&gt;="&amp;'contributors by month'!M$2,'Contributor Payouts'!$D:$D,"&lt;"&amp;'contributors by month'!N$2)</f>
        <v>0</v>
      </c>
      <c r="N8">
        <f>+SUMIFS('Contributor Payouts'!$C:$C,'Contributor Payouts'!$B:$B,'contributors by month'!$A8,'Contributor Payouts'!$D:$D,"&gt;="&amp;'contributors by month'!N$2,'Contributor Payouts'!$D:$D,"&lt;"&amp;'contributors by month'!O$2)</f>
        <v>0</v>
      </c>
      <c r="O8">
        <f>+SUMIFS('Contributor Payouts'!$C:$C,'Contributor Payouts'!$B:$B,'contributors by month'!$A8,'Contributor Payouts'!$D:$D,"&gt;="&amp;'contributors by month'!O$2,'Contributor Payouts'!$D:$D,"&lt;"&amp;'contributors by month'!P$2)</f>
        <v>0</v>
      </c>
      <c r="P8">
        <f>+SUMIFS('Contributor Payouts'!$C:$C,'Contributor Payouts'!$B:$B,'contributors by month'!$A8,'Contributor Payouts'!$D:$D,"&gt;="&amp;'contributors by month'!P$2,'Contributor Payouts'!$D:$D,"&lt;"&amp;'contributors by month'!Q$2)</f>
        <v>0</v>
      </c>
      <c r="Q8">
        <f>+SUMIFS('Contributor Payouts'!$C:$C,'Contributor Payouts'!$B:$B,'contributors by month'!$A8,'Contributor Payouts'!$D:$D,"&gt;="&amp;'contributors by month'!Q$2,'Contributor Payouts'!$D:$D,"&lt;"&amp;'contributors by month'!R$2)</f>
        <v>0</v>
      </c>
      <c r="R8">
        <f>+SUMIFS('Contributor Payouts'!$C:$C,'Contributor Payouts'!$B:$B,'contributors by month'!$A8,'Contributor Payouts'!$D:$D,"&gt;="&amp;'contributors by month'!R$2,'Contributor Payouts'!$D:$D,"&lt;"&amp;'contributors by month'!S$2)</f>
        <v>0</v>
      </c>
    </row>
    <row r="9" spans="1:19" x14ac:dyDescent="0.2">
      <c r="A9" s="31" t="s">
        <v>1251</v>
      </c>
      <c r="B9">
        <f>+SUMIFS('Contributor Payouts'!$C:$C,'Contributor Payouts'!$B:$B,'contributors by month'!$A9,'Contributor Payouts'!$D:$D,"&gt;="&amp;'contributors by month'!B$2,'Contributor Payouts'!$D:$D,"&lt;"&amp;'contributors by month'!C$2)</f>
        <v>7200</v>
      </c>
      <c r="C9">
        <f>+SUMIFS('Contributor Payouts'!$C:$C,'Contributor Payouts'!$B:$B,'contributors by month'!$A9,'Contributor Payouts'!$D:$D,"&gt;="&amp;'contributors by month'!C$2,'Contributor Payouts'!$D:$D,"&lt;"&amp;'contributors by month'!D$2)</f>
        <v>7200</v>
      </c>
      <c r="D9">
        <f>+SUMIFS('Contributor Payouts'!$C:$C,'Contributor Payouts'!$B:$B,'contributors by month'!$A9,'Contributor Payouts'!$D:$D,"&gt;="&amp;'contributors by month'!D$2,'Contributor Payouts'!$D:$D,"&lt;"&amp;'contributors by month'!E$2)</f>
        <v>7200</v>
      </c>
      <c r="E9">
        <f>+SUMIFS('Contributor Payouts'!$C:$C,'Contributor Payouts'!$B:$B,'contributors by month'!$A9,'Contributor Payouts'!$D:$D,"&gt;="&amp;'contributors by month'!E$2,'Contributor Payouts'!$D:$D,"&lt;"&amp;'contributors by month'!F$2)</f>
        <v>7200</v>
      </c>
      <c r="F9">
        <f>+SUMIFS('Contributor Payouts'!$C:$C,'Contributor Payouts'!$B:$B,'contributors by month'!$A9,'Contributor Payouts'!$D:$D,"&gt;="&amp;'contributors by month'!F$2,'Contributor Payouts'!$D:$D,"&lt;"&amp;'contributors by month'!G$2)</f>
        <v>6870</v>
      </c>
      <c r="G9">
        <f>+SUMIFS('Contributor Payouts'!$C:$C,'Contributor Payouts'!$B:$B,'contributors by month'!$A9,'Contributor Payouts'!$D:$D,"&gt;="&amp;'contributors by month'!G$2,'Contributor Payouts'!$D:$D,"&lt;"&amp;'contributors by month'!H$2)</f>
        <v>6875</v>
      </c>
      <c r="H9">
        <f>+SUMIFS('Contributor Payouts'!$C:$C,'Contributor Payouts'!$B:$B,'contributors by month'!$A9,'Contributor Payouts'!$D:$D,"&gt;="&amp;'contributors by month'!H$2,'Contributor Payouts'!$D:$D,"&lt;"&amp;'contributors by month'!I$2)</f>
        <v>3110</v>
      </c>
      <c r="I9">
        <f>+SUMIFS('Contributor Payouts'!$C:$C,'Contributor Payouts'!$B:$B,'contributors by month'!$A9,'Contributor Payouts'!$D:$D,"&gt;="&amp;'contributors by month'!I$2,'Contributor Payouts'!$D:$D,"&lt;"&amp;'contributors by month'!J$2)</f>
        <v>12200</v>
      </c>
      <c r="J9">
        <f>+SUMIFS('Contributor Payouts'!$C:$C,'Contributor Payouts'!$B:$B,'contributors by month'!$A9,'Contributor Payouts'!$D:$D,"&gt;="&amp;'contributors by month'!J$2,'Contributor Payouts'!$D:$D,"&lt;"&amp;'contributors by month'!K$2)</f>
        <v>7200</v>
      </c>
      <c r="K9">
        <f>+SUMIFS('Contributor Payouts'!$C:$C,'Contributor Payouts'!$B:$B,'contributors by month'!$A9,'Contributor Payouts'!$D:$D,"&gt;="&amp;'contributors by month'!K$2,'Contributor Payouts'!$D:$D,"&lt;"&amp;'contributors by month'!L$2)</f>
        <v>7200</v>
      </c>
      <c r="L9">
        <f>+SUMIFS('Contributor Payouts'!$C:$C,'Contributor Payouts'!$B:$B,'contributors by month'!$A9,'Contributor Payouts'!$D:$D,"&gt;="&amp;'contributors by month'!L$2,'Contributor Payouts'!$D:$D,"&lt;"&amp;'contributors by month'!M$2)</f>
        <v>4800</v>
      </c>
      <c r="M9">
        <f>+SUMIFS('Contributor Payouts'!$C:$C,'Contributor Payouts'!$B:$B,'contributors by month'!$A9,'Contributor Payouts'!$D:$D,"&gt;="&amp;'contributors by month'!M$2,'Contributor Payouts'!$D:$D,"&lt;"&amp;'contributors by month'!N$2)</f>
        <v>6390</v>
      </c>
      <c r="N9">
        <f>+SUMIFS('Contributor Payouts'!$C:$C,'Contributor Payouts'!$B:$B,'contributors by month'!$A9,'Contributor Payouts'!$D:$D,"&gt;="&amp;'contributors by month'!N$2,'Contributor Payouts'!$D:$D,"&lt;"&amp;'contributors by month'!O$2)</f>
        <v>8100</v>
      </c>
      <c r="O9">
        <f>+SUMIFS('Contributor Payouts'!$C:$C,'Contributor Payouts'!$B:$B,'contributors by month'!$A9,'Contributor Payouts'!$D:$D,"&gt;="&amp;'contributors by month'!O$2,'Contributor Payouts'!$D:$D,"&lt;"&amp;'contributors by month'!P$2)</f>
        <v>8100</v>
      </c>
      <c r="P9">
        <f>+SUMIFS('Contributor Payouts'!$C:$C,'Contributor Payouts'!$B:$B,'contributors by month'!$A9,'Contributor Payouts'!$D:$D,"&gt;="&amp;'contributors by month'!P$2,'Contributor Payouts'!$D:$D,"&lt;"&amp;'contributors by month'!Q$2)</f>
        <v>8100</v>
      </c>
      <c r="Q9">
        <f>+SUMIFS('Contributor Payouts'!$C:$C,'Contributor Payouts'!$B:$B,'contributors by month'!$A9,'Contributor Payouts'!$D:$D,"&gt;="&amp;'contributors by month'!Q$2,'Contributor Payouts'!$D:$D,"&lt;"&amp;'contributors by month'!R$2)</f>
        <v>0</v>
      </c>
      <c r="R9">
        <f>+SUMIFS('Contributor Payouts'!$C:$C,'Contributor Payouts'!$B:$B,'contributors by month'!$A9,'Contributor Payouts'!$D:$D,"&gt;="&amp;'contributors by month'!R$2,'Contributor Payouts'!$D:$D,"&lt;"&amp;'contributors by month'!S$2)</f>
        <v>0</v>
      </c>
    </row>
    <row r="10" spans="1:19" x14ac:dyDescent="0.2">
      <c r="A10" s="31" t="s">
        <v>1278</v>
      </c>
      <c r="B10">
        <f>+SUMIFS('Contributor Payouts'!$C:$C,'Contributor Payouts'!$B:$B,'contributors by month'!$A10,'Contributor Payouts'!$D:$D,"&gt;="&amp;'contributors by month'!B$2,'Contributor Payouts'!$D:$D,"&lt;"&amp;'contributors by month'!C$2)</f>
        <v>0</v>
      </c>
      <c r="C10">
        <f>+SUMIFS('Contributor Payouts'!$C:$C,'Contributor Payouts'!$B:$B,'contributors by month'!$A10,'Contributor Payouts'!$D:$D,"&gt;="&amp;'contributors by month'!C$2,'Contributor Payouts'!$D:$D,"&lt;"&amp;'contributors by month'!D$2)</f>
        <v>0</v>
      </c>
      <c r="D10">
        <f>+SUMIFS('Contributor Payouts'!$C:$C,'Contributor Payouts'!$B:$B,'contributors by month'!$A10,'Contributor Payouts'!$D:$D,"&gt;="&amp;'contributors by month'!D$2,'Contributor Payouts'!$D:$D,"&lt;"&amp;'contributors by month'!E$2)</f>
        <v>0</v>
      </c>
      <c r="E10">
        <f>+SUMIFS('Contributor Payouts'!$C:$C,'Contributor Payouts'!$B:$B,'contributors by month'!$A10,'Contributor Payouts'!$D:$D,"&gt;="&amp;'contributors by month'!E$2,'Contributor Payouts'!$D:$D,"&lt;"&amp;'contributors by month'!F$2)</f>
        <v>0</v>
      </c>
      <c r="F10">
        <f>+SUMIFS('Contributor Payouts'!$C:$C,'Contributor Payouts'!$B:$B,'contributors by month'!$A10,'Contributor Payouts'!$D:$D,"&gt;="&amp;'contributors by month'!F$2,'Contributor Payouts'!$D:$D,"&lt;"&amp;'contributors by month'!G$2)</f>
        <v>0</v>
      </c>
      <c r="G10">
        <f>+SUMIFS('Contributor Payouts'!$C:$C,'Contributor Payouts'!$B:$B,'contributors by month'!$A10,'Contributor Payouts'!$D:$D,"&gt;="&amp;'contributors by month'!G$2,'Contributor Payouts'!$D:$D,"&lt;"&amp;'contributors by month'!H$2)</f>
        <v>0</v>
      </c>
      <c r="H10">
        <f>+SUMIFS('Contributor Payouts'!$C:$C,'Contributor Payouts'!$B:$B,'contributors by month'!$A10,'Contributor Payouts'!$D:$D,"&gt;="&amp;'contributors by month'!H$2,'Contributor Payouts'!$D:$D,"&lt;"&amp;'contributors by month'!I$2)</f>
        <v>0</v>
      </c>
      <c r="I10">
        <f>+SUMIFS('Contributor Payouts'!$C:$C,'Contributor Payouts'!$B:$B,'contributors by month'!$A10,'Contributor Payouts'!$D:$D,"&gt;="&amp;'contributors by month'!I$2,'Contributor Payouts'!$D:$D,"&lt;"&amp;'contributors by month'!J$2)</f>
        <v>0</v>
      </c>
      <c r="J10">
        <f>+SUMIFS('Contributor Payouts'!$C:$C,'Contributor Payouts'!$B:$B,'contributors by month'!$A10,'Contributor Payouts'!$D:$D,"&gt;="&amp;'contributors by month'!J$2,'Contributor Payouts'!$D:$D,"&lt;"&amp;'contributors by month'!K$2)</f>
        <v>0</v>
      </c>
      <c r="K10">
        <f>+SUMIFS('Contributor Payouts'!$C:$C,'Contributor Payouts'!$B:$B,'contributors by month'!$A10,'Contributor Payouts'!$D:$D,"&gt;="&amp;'contributors by month'!K$2,'Contributor Payouts'!$D:$D,"&lt;"&amp;'contributors by month'!L$2)</f>
        <v>0</v>
      </c>
      <c r="L10">
        <f>+SUMIFS('Contributor Payouts'!$C:$C,'Contributor Payouts'!$B:$B,'contributors by month'!$A10,'Contributor Payouts'!$D:$D,"&gt;="&amp;'contributors by month'!L$2,'Contributor Payouts'!$D:$D,"&lt;"&amp;'contributors by month'!M$2)</f>
        <v>0</v>
      </c>
      <c r="M10">
        <f>+SUMIFS('Contributor Payouts'!$C:$C,'Contributor Payouts'!$B:$B,'contributors by month'!$A10,'Contributor Payouts'!$D:$D,"&gt;="&amp;'contributors by month'!M$2,'Contributor Payouts'!$D:$D,"&lt;"&amp;'contributors by month'!N$2)</f>
        <v>0</v>
      </c>
      <c r="N10">
        <f>+SUMIFS('Contributor Payouts'!$C:$C,'Contributor Payouts'!$B:$B,'contributors by month'!$A10,'Contributor Payouts'!$D:$D,"&gt;="&amp;'contributors by month'!N$2,'Contributor Payouts'!$D:$D,"&lt;"&amp;'contributors by month'!O$2)</f>
        <v>0</v>
      </c>
      <c r="O10">
        <f>+SUMIFS('Contributor Payouts'!$C:$C,'Contributor Payouts'!$B:$B,'contributors by month'!$A10,'Contributor Payouts'!$D:$D,"&gt;="&amp;'contributors by month'!O$2,'Contributor Payouts'!$D:$D,"&lt;"&amp;'contributors by month'!P$2)</f>
        <v>1500</v>
      </c>
      <c r="P10">
        <f>+SUMIFS('Contributor Payouts'!$C:$C,'Contributor Payouts'!$B:$B,'contributors by month'!$A10,'Contributor Payouts'!$D:$D,"&gt;="&amp;'contributors by month'!P$2,'Contributor Payouts'!$D:$D,"&lt;"&amp;'contributors by month'!Q$2)</f>
        <v>2400</v>
      </c>
      <c r="Q10">
        <f>+SUMIFS('Contributor Payouts'!$C:$C,'Contributor Payouts'!$B:$B,'contributors by month'!$A10,'Contributor Payouts'!$D:$D,"&gt;="&amp;'contributors by month'!Q$2,'Contributor Payouts'!$D:$D,"&lt;"&amp;'contributors by month'!R$2)</f>
        <v>2400</v>
      </c>
      <c r="R10">
        <f>+SUMIFS('Contributor Payouts'!$C:$C,'Contributor Payouts'!$B:$B,'contributors by month'!$A10,'Contributor Payouts'!$D:$D,"&gt;="&amp;'contributors by month'!R$2,'Contributor Payouts'!$D:$D,"&lt;"&amp;'contributors by month'!S$2)</f>
        <v>0</v>
      </c>
    </row>
    <row r="11" spans="1:19" x14ac:dyDescent="0.2">
      <c r="A11" s="31" t="s">
        <v>164</v>
      </c>
      <c r="B11">
        <f>+SUMIFS('Contributor Payouts'!$C:$C,'Contributor Payouts'!$B:$B,'contributors by month'!$A11,'Contributor Payouts'!$D:$D,"&gt;="&amp;'contributors by month'!B$2,'Contributor Payouts'!$D:$D,"&lt;"&amp;'contributors by month'!C$2)</f>
        <v>2000</v>
      </c>
      <c r="C11">
        <f>+SUMIFS('Contributor Payouts'!$C:$C,'Contributor Payouts'!$B:$B,'contributors by month'!$A11,'Contributor Payouts'!$D:$D,"&gt;="&amp;'contributors by month'!C$2,'Contributor Payouts'!$D:$D,"&lt;"&amp;'contributors by month'!D$2)</f>
        <v>5600</v>
      </c>
      <c r="D11">
        <f>+SUMIFS('Contributor Payouts'!$C:$C,'Contributor Payouts'!$B:$B,'contributors by month'!$A11,'Contributor Payouts'!$D:$D,"&gt;="&amp;'contributors by month'!D$2,'Contributor Payouts'!$D:$D,"&lt;"&amp;'contributors by month'!E$2)</f>
        <v>2000</v>
      </c>
      <c r="E11">
        <f>+SUMIFS('Contributor Payouts'!$C:$C,'Contributor Payouts'!$B:$B,'contributors by month'!$A11,'Contributor Payouts'!$D:$D,"&gt;="&amp;'contributors by month'!E$2,'Contributor Payouts'!$D:$D,"&lt;"&amp;'contributors by month'!F$2)</f>
        <v>0</v>
      </c>
      <c r="F11">
        <f>+SUMIFS('Contributor Payouts'!$C:$C,'Contributor Payouts'!$B:$B,'contributors by month'!$A11,'Contributor Payouts'!$D:$D,"&gt;="&amp;'contributors by month'!F$2,'Contributor Payouts'!$D:$D,"&lt;"&amp;'contributors by month'!G$2)</f>
        <v>0</v>
      </c>
      <c r="G11">
        <f>+SUMIFS('Contributor Payouts'!$C:$C,'Contributor Payouts'!$B:$B,'contributors by month'!$A11,'Contributor Payouts'!$D:$D,"&gt;="&amp;'contributors by month'!G$2,'Contributor Payouts'!$D:$D,"&lt;"&amp;'contributors by month'!H$2)</f>
        <v>0</v>
      </c>
      <c r="H11">
        <f>+SUMIFS('Contributor Payouts'!$C:$C,'Contributor Payouts'!$B:$B,'contributors by month'!$A11,'Contributor Payouts'!$D:$D,"&gt;="&amp;'contributors by month'!H$2,'Contributor Payouts'!$D:$D,"&lt;"&amp;'contributors by month'!I$2)</f>
        <v>0</v>
      </c>
      <c r="I11">
        <f>+SUMIFS('Contributor Payouts'!$C:$C,'Contributor Payouts'!$B:$B,'contributors by month'!$A11,'Contributor Payouts'!$D:$D,"&gt;="&amp;'contributors by month'!I$2,'Contributor Payouts'!$D:$D,"&lt;"&amp;'contributors by month'!J$2)</f>
        <v>0</v>
      </c>
      <c r="J11">
        <f>+SUMIFS('Contributor Payouts'!$C:$C,'Contributor Payouts'!$B:$B,'contributors by month'!$A11,'Contributor Payouts'!$D:$D,"&gt;="&amp;'contributors by month'!J$2,'Contributor Payouts'!$D:$D,"&lt;"&amp;'contributors by month'!K$2)</f>
        <v>0</v>
      </c>
      <c r="K11">
        <f>+SUMIFS('Contributor Payouts'!$C:$C,'Contributor Payouts'!$B:$B,'contributors by month'!$A11,'Contributor Payouts'!$D:$D,"&gt;="&amp;'contributors by month'!K$2,'Contributor Payouts'!$D:$D,"&lt;"&amp;'contributors by month'!L$2)</f>
        <v>0</v>
      </c>
      <c r="L11">
        <f>+SUMIFS('Contributor Payouts'!$C:$C,'Contributor Payouts'!$B:$B,'contributors by month'!$A11,'Contributor Payouts'!$D:$D,"&gt;="&amp;'contributors by month'!L$2,'Contributor Payouts'!$D:$D,"&lt;"&amp;'contributors by month'!M$2)</f>
        <v>0</v>
      </c>
      <c r="M11">
        <f>+SUMIFS('Contributor Payouts'!$C:$C,'Contributor Payouts'!$B:$B,'contributors by month'!$A11,'Contributor Payouts'!$D:$D,"&gt;="&amp;'contributors by month'!M$2,'Contributor Payouts'!$D:$D,"&lt;"&amp;'contributors by month'!N$2)</f>
        <v>0</v>
      </c>
      <c r="N11">
        <f>+SUMIFS('Contributor Payouts'!$C:$C,'Contributor Payouts'!$B:$B,'contributors by month'!$A11,'Contributor Payouts'!$D:$D,"&gt;="&amp;'contributors by month'!N$2,'Contributor Payouts'!$D:$D,"&lt;"&amp;'contributors by month'!O$2)</f>
        <v>0</v>
      </c>
      <c r="O11">
        <f>+SUMIFS('Contributor Payouts'!$C:$C,'Contributor Payouts'!$B:$B,'contributors by month'!$A11,'Contributor Payouts'!$D:$D,"&gt;="&amp;'contributors by month'!O$2,'Contributor Payouts'!$D:$D,"&lt;"&amp;'contributors by month'!P$2)</f>
        <v>0</v>
      </c>
      <c r="P11">
        <f>+SUMIFS('Contributor Payouts'!$C:$C,'Contributor Payouts'!$B:$B,'contributors by month'!$A11,'Contributor Payouts'!$D:$D,"&gt;="&amp;'contributors by month'!P$2,'Contributor Payouts'!$D:$D,"&lt;"&amp;'contributors by month'!Q$2)</f>
        <v>0</v>
      </c>
      <c r="Q11">
        <f>+SUMIFS('Contributor Payouts'!$C:$C,'Contributor Payouts'!$B:$B,'contributors by month'!$A11,'Contributor Payouts'!$D:$D,"&gt;="&amp;'contributors by month'!Q$2,'Contributor Payouts'!$D:$D,"&lt;"&amp;'contributors by month'!R$2)</f>
        <v>0</v>
      </c>
      <c r="R11">
        <f>+SUMIFS('Contributor Payouts'!$C:$C,'Contributor Payouts'!$B:$B,'contributors by month'!$A11,'Contributor Payouts'!$D:$D,"&gt;="&amp;'contributors by month'!R$2,'Contributor Payouts'!$D:$D,"&lt;"&amp;'contributors by month'!S$2)</f>
        <v>0</v>
      </c>
    </row>
    <row r="12" spans="1:19" x14ac:dyDescent="0.2">
      <c r="A12" s="31" t="s">
        <v>174</v>
      </c>
      <c r="B12">
        <f>+SUMIFS('Contributor Payouts'!$C:$C,'Contributor Payouts'!$B:$B,'contributors by month'!$A12,'Contributor Payouts'!$D:$D,"&gt;="&amp;'contributors by month'!B$2,'Contributor Payouts'!$D:$D,"&lt;"&amp;'contributors by month'!C$2)</f>
        <v>0</v>
      </c>
      <c r="C12">
        <f>+SUMIFS('Contributor Payouts'!$C:$C,'Contributor Payouts'!$B:$B,'contributors by month'!$A12,'Contributor Payouts'!$D:$D,"&gt;="&amp;'contributors by month'!C$2,'Contributor Payouts'!$D:$D,"&lt;"&amp;'contributors by month'!D$2)</f>
        <v>0</v>
      </c>
      <c r="D12">
        <f>+SUMIFS('Contributor Payouts'!$C:$C,'Contributor Payouts'!$B:$B,'contributors by month'!$A12,'Contributor Payouts'!$D:$D,"&gt;="&amp;'contributors by month'!D$2,'Contributor Payouts'!$D:$D,"&lt;"&amp;'contributors by month'!E$2)</f>
        <v>5300</v>
      </c>
      <c r="E12">
        <f>+SUMIFS('Contributor Payouts'!$C:$C,'Contributor Payouts'!$B:$B,'contributors by month'!$A12,'Contributor Payouts'!$D:$D,"&gt;="&amp;'contributors by month'!E$2,'Contributor Payouts'!$D:$D,"&lt;"&amp;'contributors by month'!F$2)</f>
        <v>6400</v>
      </c>
      <c r="F12">
        <f>+SUMIFS('Contributor Payouts'!$C:$C,'Contributor Payouts'!$B:$B,'contributors by month'!$A12,'Contributor Payouts'!$D:$D,"&gt;="&amp;'contributors by month'!F$2,'Contributor Payouts'!$D:$D,"&lt;"&amp;'contributors by month'!G$2)</f>
        <v>6400</v>
      </c>
      <c r="G12">
        <f>+SUMIFS('Contributor Payouts'!$C:$C,'Contributor Payouts'!$B:$B,'contributors by month'!$A12,'Contributor Payouts'!$D:$D,"&gt;="&amp;'contributors by month'!G$2,'Contributor Payouts'!$D:$D,"&lt;"&amp;'contributors by month'!H$2)</f>
        <v>8000</v>
      </c>
      <c r="H12">
        <f>+SUMIFS('Contributor Payouts'!$C:$C,'Contributor Payouts'!$B:$B,'contributors by month'!$A12,'Contributor Payouts'!$D:$D,"&gt;="&amp;'contributors by month'!H$2,'Contributor Payouts'!$D:$D,"&lt;"&amp;'contributors by month'!I$2)</f>
        <v>8000</v>
      </c>
      <c r="I12">
        <f>+SUMIFS('Contributor Payouts'!$C:$C,'Contributor Payouts'!$B:$B,'contributors by month'!$A12,'Contributor Payouts'!$D:$D,"&gt;="&amp;'contributors by month'!I$2,'Contributor Payouts'!$D:$D,"&lt;"&amp;'contributors by month'!J$2)</f>
        <v>0</v>
      </c>
      <c r="J12">
        <f>+SUMIFS('Contributor Payouts'!$C:$C,'Contributor Payouts'!$B:$B,'contributors by month'!$A12,'Contributor Payouts'!$D:$D,"&gt;="&amp;'contributors by month'!J$2,'Contributor Payouts'!$D:$D,"&lt;"&amp;'contributors by month'!K$2)</f>
        <v>0</v>
      </c>
      <c r="K12">
        <f>+SUMIFS('Contributor Payouts'!$C:$C,'Contributor Payouts'!$B:$B,'contributors by month'!$A12,'Contributor Payouts'!$D:$D,"&gt;="&amp;'contributors by month'!K$2,'Contributor Payouts'!$D:$D,"&lt;"&amp;'contributors by month'!L$2)</f>
        <v>0</v>
      </c>
      <c r="L12">
        <f>+SUMIFS('Contributor Payouts'!$C:$C,'Contributor Payouts'!$B:$B,'contributors by month'!$A12,'Contributor Payouts'!$D:$D,"&gt;="&amp;'contributors by month'!L$2,'Contributor Payouts'!$D:$D,"&lt;"&amp;'contributors by month'!M$2)</f>
        <v>0</v>
      </c>
      <c r="M12">
        <f>+SUMIFS('Contributor Payouts'!$C:$C,'Contributor Payouts'!$B:$B,'contributors by month'!$A12,'Contributor Payouts'!$D:$D,"&gt;="&amp;'contributors by month'!M$2,'Contributor Payouts'!$D:$D,"&lt;"&amp;'contributors by month'!N$2)</f>
        <v>0</v>
      </c>
      <c r="N12">
        <f>+SUMIFS('Contributor Payouts'!$C:$C,'Contributor Payouts'!$B:$B,'contributors by month'!$A12,'Contributor Payouts'!$D:$D,"&gt;="&amp;'contributors by month'!N$2,'Contributor Payouts'!$D:$D,"&lt;"&amp;'contributors by month'!O$2)</f>
        <v>0</v>
      </c>
      <c r="O12">
        <f>+SUMIFS('Contributor Payouts'!$C:$C,'Contributor Payouts'!$B:$B,'contributors by month'!$A12,'Contributor Payouts'!$D:$D,"&gt;="&amp;'contributors by month'!O$2,'Contributor Payouts'!$D:$D,"&lt;"&amp;'contributors by month'!P$2)</f>
        <v>0</v>
      </c>
      <c r="P12">
        <f>+SUMIFS('Contributor Payouts'!$C:$C,'Contributor Payouts'!$B:$B,'contributors by month'!$A12,'Contributor Payouts'!$D:$D,"&gt;="&amp;'contributors by month'!P$2,'Contributor Payouts'!$D:$D,"&lt;"&amp;'contributors by month'!Q$2)</f>
        <v>0</v>
      </c>
      <c r="Q12">
        <f>+SUMIFS('Contributor Payouts'!$C:$C,'Contributor Payouts'!$B:$B,'contributors by month'!$A12,'Contributor Payouts'!$D:$D,"&gt;="&amp;'contributors by month'!Q$2,'Contributor Payouts'!$D:$D,"&lt;"&amp;'contributors by month'!R$2)</f>
        <v>0</v>
      </c>
      <c r="R12">
        <f>+SUMIFS('Contributor Payouts'!$C:$C,'Contributor Payouts'!$B:$B,'contributors by month'!$A12,'Contributor Payouts'!$D:$D,"&gt;="&amp;'contributors by month'!R$2,'Contributor Payouts'!$D:$D,"&lt;"&amp;'contributors by month'!S$2)</f>
        <v>0</v>
      </c>
    </row>
    <row r="13" spans="1:19" x14ac:dyDescent="0.2">
      <c r="A13" s="31" t="s">
        <v>235</v>
      </c>
      <c r="B13">
        <f>+SUMIFS('Contributor Payouts'!$C:$C,'Contributor Payouts'!$B:$B,'contributors by month'!$A13,'Contributor Payouts'!$D:$D,"&gt;="&amp;'contributors by month'!B$2,'Contributor Payouts'!$D:$D,"&lt;"&amp;'contributors by month'!C$2)</f>
        <v>8000</v>
      </c>
      <c r="C13">
        <f>+SUMIFS('Contributor Payouts'!$C:$C,'Contributor Payouts'!$B:$B,'contributors by month'!$A13,'Contributor Payouts'!$D:$D,"&gt;="&amp;'contributors by month'!C$2,'Contributor Payouts'!$D:$D,"&lt;"&amp;'contributors by month'!D$2)</f>
        <v>8000</v>
      </c>
      <c r="D13">
        <f>+SUMIFS('Contributor Payouts'!$C:$C,'Contributor Payouts'!$B:$B,'contributors by month'!$A13,'Contributor Payouts'!$D:$D,"&gt;="&amp;'contributors by month'!D$2,'Contributor Payouts'!$D:$D,"&lt;"&amp;'contributors by month'!E$2)</f>
        <v>8000</v>
      </c>
      <c r="E13">
        <f>+SUMIFS('Contributor Payouts'!$C:$C,'Contributor Payouts'!$B:$B,'contributors by month'!$A13,'Contributor Payouts'!$D:$D,"&gt;="&amp;'contributors by month'!E$2,'Contributor Payouts'!$D:$D,"&lt;"&amp;'contributors by month'!F$2)</f>
        <v>8000</v>
      </c>
      <c r="F13">
        <f>+SUMIFS('Contributor Payouts'!$C:$C,'Contributor Payouts'!$B:$B,'contributors by month'!$A13,'Contributor Payouts'!$D:$D,"&gt;="&amp;'contributors by month'!F$2,'Contributor Payouts'!$D:$D,"&lt;"&amp;'contributors by month'!G$2)</f>
        <v>7000</v>
      </c>
      <c r="G13">
        <f>+SUMIFS('Contributor Payouts'!$C:$C,'Contributor Payouts'!$B:$B,'contributors by month'!$A13,'Contributor Payouts'!$D:$D,"&gt;="&amp;'contributors by month'!G$2,'Contributor Payouts'!$D:$D,"&lt;"&amp;'contributors by month'!H$2)</f>
        <v>7000</v>
      </c>
      <c r="H13">
        <f>+SUMIFS('Contributor Payouts'!$C:$C,'Contributor Payouts'!$B:$B,'contributors by month'!$A13,'Contributor Payouts'!$D:$D,"&gt;="&amp;'contributors by month'!H$2,'Contributor Payouts'!$D:$D,"&lt;"&amp;'contributors by month'!I$2)</f>
        <v>0</v>
      </c>
      <c r="I13">
        <f>+SUMIFS('Contributor Payouts'!$C:$C,'Contributor Payouts'!$B:$B,'contributors by month'!$A13,'Contributor Payouts'!$D:$D,"&gt;="&amp;'contributors by month'!I$2,'Contributor Payouts'!$D:$D,"&lt;"&amp;'contributors by month'!J$2)</f>
        <v>0</v>
      </c>
      <c r="J13">
        <f>+SUMIFS('Contributor Payouts'!$C:$C,'Contributor Payouts'!$B:$B,'contributors by month'!$A13,'Contributor Payouts'!$D:$D,"&gt;="&amp;'contributors by month'!J$2,'Contributor Payouts'!$D:$D,"&lt;"&amp;'contributors by month'!K$2)</f>
        <v>0</v>
      </c>
      <c r="K13">
        <f>+SUMIFS('Contributor Payouts'!$C:$C,'Contributor Payouts'!$B:$B,'contributors by month'!$A13,'Contributor Payouts'!$D:$D,"&gt;="&amp;'contributors by month'!K$2,'Contributor Payouts'!$D:$D,"&lt;"&amp;'contributors by month'!L$2)</f>
        <v>0</v>
      </c>
      <c r="L13">
        <f>+SUMIFS('Contributor Payouts'!$C:$C,'Contributor Payouts'!$B:$B,'contributors by month'!$A13,'Contributor Payouts'!$D:$D,"&gt;="&amp;'contributors by month'!L$2,'Contributor Payouts'!$D:$D,"&lt;"&amp;'contributors by month'!M$2)</f>
        <v>0</v>
      </c>
      <c r="M13">
        <f>+SUMIFS('Contributor Payouts'!$C:$C,'Contributor Payouts'!$B:$B,'contributors by month'!$A13,'Contributor Payouts'!$D:$D,"&gt;="&amp;'contributors by month'!M$2,'Contributor Payouts'!$D:$D,"&lt;"&amp;'contributors by month'!N$2)</f>
        <v>0</v>
      </c>
      <c r="N13">
        <f>+SUMIFS('Contributor Payouts'!$C:$C,'Contributor Payouts'!$B:$B,'contributors by month'!$A13,'Contributor Payouts'!$D:$D,"&gt;="&amp;'contributors by month'!N$2,'Contributor Payouts'!$D:$D,"&lt;"&amp;'contributors by month'!O$2)</f>
        <v>0</v>
      </c>
      <c r="O13">
        <f>+SUMIFS('Contributor Payouts'!$C:$C,'Contributor Payouts'!$B:$B,'contributors by month'!$A13,'Contributor Payouts'!$D:$D,"&gt;="&amp;'contributors by month'!O$2,'Contributor Payouts'!$D:$D,"&lt;"&amp;'contributors by month'!P$2)</f>
        <v>0</v>
      </c>
      <c r="P13">
        <f>+SUMIFS('Contributor Payouts'!$C:$C,'Contributor Payouts'!$B:$B,'contributors by month'!$A13,'Contributor Payouts'!$D:$D,"&gt;="&amp;'contributors by month'!P$2,'Contributor Payouts'!$D:$D,"&lt;"&amp;'contributors by month'!Q$2)</f>
        <v>0</v>
      </c>
      <c r="Q13">
        <f>+SUMIFS('Contributor Payouts'!$C:$C,'Contributor Payouts'!$B:$B,'contributors by month'!$A13,'Contributor Payouts'!$D:$D,"&gt;="&amp;'contributors by month'!Q$2,'Contributor Payouts'!$D:$D,"&lt;"&amp;'contributors by month'!R$2)</f>
        <v>0</v>
      </c>
      <c r="R13">
        <f>+SUMIFS('Contributor Payouts'!$C:$C,'Contributor Payouts'!$B:$B,'contributors by month'!$A13,'Contributor Payouts'!$D:$D,"&gt;="&amp;'contributors by month'!R$2,'Contributor Payouts'!$D:$D,"&lt;"&amp;'contributors by month'!S$2)</f>
        <v>0</v>
      </c>
    </row>
    <row r="14" spans="1:19" x14ac:dyDescent="0.2">
      <c r="A14" s="31" t="s">
        <v>251</v>
      </c>
      <c r="B14">
        <f>+SUMIFS('Contributor Payouts'!$C:$C,'Contributor Payouts'!$B:$B,'contributors by month'!$A14,'Contributor Payouts'!$D:$D,"&gt;="&amp;'contributors by month'!B$2,'Contributor Payouts'!$D:$D,"&lt;"&amp;'contributors by month'!C$2)</f>
        <v>0</v>
      </c>
      <c r="C14">
        <f>+SUMIFS('Contributor Payouts'!$C:$C,'Contributor Payouts'!$B:$B,'contributors by month'!$A14,'Contributor Payouts'!$D:$D,"&gt;="&amp;'contributors by month'!C$2,'Contributor Payouts'!$D:$D,"&lt;"&amp;'contributors by month'!D$2)</f>
        <v>0</v>
      </c>
      <c r="D14">
        <f>+SUMIFS('Contributor Payouts'!$C:$C,'Contributor Payouts'!$B:$B,'contributors by month'!$A14,'Contributor Payouts'!$D:$D,"&gt;="&amp;'contributors by month'!D$2,'Contributor Payouts'!$D:$D,"&lt;"&amp;'contributors by month'!E$2)</f>
        <v>3600</v>
      </c>
      <c r="E14">
        <f>+SUMIFS('Contributor Payouts'!$C:$C,'Contributor Payouts'!$B:$B,'contributors by month'!$A14,'Contributor Payouts'!$D:$D,"&gt;="&amp;'contributors by month'!E$2,'Contributor Payouts'!$D:$D,"&lt;"&amp;'contributors by month'!F$2)</f>
        <v>2400</v>
      </c>
      <c r="F14">
        <f>+SUMIFS('Contributor Payouts'!$C:$C,'Contributor Payouts'!$B:$B,'contributors by month'!$A14,'Contributor Payouts'!$D:$D,"&gt;="&amp;'contributors by month'!F$2,'Contributor Payouts'!$D:$D,"&lt;"&amp;'contributors by month'!G$2)</f>
        <v>4000</v>
      </c>
      <c r="G14">
        <f>+SUMIFS('Contributor Payouts'!$C:$C,'Contributor Payouts'!$B:$B,'contributors by month'!$A14,'Contributor Payouts'!$D:$D,"&gt;="&amp;'contributors by month'!G$2,'Contributor Payouts'!$D:$D,"&lt;"&amp;'contributors by month'!H$2)</f>
        <v>0</v>
      </c>
      <c r="H14">
        <f>+SUMIFS('Contributor Payouts'!$C:$C,'Contributor Payouts'!$B:$B,'contributors by month'!$A14,'Contributor Payouts'!$D:$D,"&gt;="&amp;'contributors by month'!H$2,'Contributor Payouts'!$D:$D,"&lt;"&amp;'contributors by month'!I$2)</f>
        <v>0</v>
      </c>
      <c r="I14">
        <f>+SUMIFS('Contributor Payouts'!$C:$C,'Contributor Payouts'!$B:$B,'contributors by month'!$A14,'Contributor Payouts'!$D:$D,"&gt;="&amp;'contributors by month'!I$2,'Contributor Payouts'!$D:$D,"&lt;"&amp;'contributors by month'!J$2)</f>
        <v>0</v>
      </c>
      <c r="J14">
        <f>+SUMIFS('Contributor Payouts'!$C:$C,'Contributor Payouts'!$B:$B,'contributors by month'!$A14,'Contributor Payouts'!$D:$D,"&gt;="&amp;'contributors by month'!J$2,'Contributor Payouts'!$D:$D,"&lt;"&amp;'contributors by month'!K$2)</f>
        <v>0</v>
      </c>
      <c r="K14">
        <f>+SUMIFS('Contributor Payouts'!$C:$C,'Contributor Payouts'!$B:$B,'contributors by month'!$A14,'Contributor Payouts'!$D:$D,"&gt;="&amp;'contributors by month'!K$2,'Contributor Payouts'!$D:$D,"&lt;"&amp;'contributors by month'!L$2)</f>
        <v>0</v>
      </c>
      <c r="L14">
        <f>+SUMIFS('Contributor Payouts'!$C:$C,'Contributor Payouts'!$B:$B,'contributors by month'!$A14,'Contributor Payouts'!$D:$D,"&gt;="&amp;'contributors by month'!L$2,'Contributor Payouts'!$D:$D,"&lt;"&amp;'contributors by month'!M$2)</f>
        <v>0</v>
      </c>
      <c r="M14">
        <f>+SUMIFS('Contributor Payouts'!$C:$C,'Contributor Payouts'!$B:$B,'contributors by month'!$A14,'Contributor Payouts'!$D:$D,"&gt;="&amp;'contributors by month'!M$2,'Contributor Payouts'!$D:$D,"&lt;"&amp;'contributors by month'!N$2)</f>
        <v>0</v>
      </c>
      <c r="N14">
        <f>+SUMIFS('Contributor Payouts'!$C:$C,'Contributor Payouts'!$B:$B,'contributors by month'!$A14,'Contributor Payouts'!$D:$D,"&gt;="&amp;'contributors by month'!N$2,'Contributor Payouts'!$D:$D,"&lt;"&amp;'contributors by month'!O$2)</f>
        <v>0</v>
      </c>
      <c r="O14">
        <f>+SUMIFS('Contributor Payouts'!$C:$C,'Contributor Payouts'!$B:$B,'contributors by month'!$A14,'Contributor Payouts'!$D:$D,"&gt;="&amp;'contributors by month'!O$2,'Contributor Payouts'!$D:$D,"&lt;"&amp;'contributors by month'!P$2)</f>
        <v>0</v>
      </c>
      <c r="P14">
        <f>+SUMIFS('Contributor Payouts'!$C:$C,'Contributor Payouts'!$B:$B,'contributors by month'!$A14,'Contributor Payouts'!$D:$D,"&gt;="&amp;'contributors by month'!P$2,'Contributor Payouts'!$D:$D,"&lt;"&amp;'contributors by month'!Q$2)</f>
        <v>0</v>
      </c>
      <c r="Q14">
        <f>+SUMIFS('Contributor Payouts'!$C:$C,'Contributor Payouts'!$B:$B,'contributors by month'!$A14,'Contributor Payouts'!$D:$D,"&gt;="&amp;'contributors by month'!Q$2,'Contributor Payouts'!$D:$D,"&lt;"&amp;'contributors by month'!R$2)</f>
        <v>0</v>
      </c>
      <c r="R14">
        <f>+SUMIFS('Contributor Payouts'!$C:$C,'Contributor Payouts'!$B:$B,'contributors by month'!$A14,'Contributor Payouts'!$D:$D,"&gt;="&amp;'contributors by month'!R$2,'Contributor Payouts'!$D:$D,"&lt;"&amp;'contributors by month'!S$2)</f>
        <v>0</v>
      </c>
    </row>
    <row r="15" spans="1:19" x14ac:dyDescent="0.2">
      <c r="A15" s="31" t="s">
        <v>296</v>
      </c>
      <c r="B15">
        <f>+SUMIFS('Contributor Payouts'!$C:$C,'Contributor Payouts'!$B:$B,'contributors by month'!$A15,'Contributor Payouts'!$D:$D,"&gt;="&amp;'contributors by month'!B$2,'Contributor Payouts'!$D:$D,"&lt;"&amp;'contributors by month'!C$2)</f>
        <v>6000</v>
      </c>
      <c r="C15">
        <f>+SUMIFS('Contributor Payouts'!$C:$C,'Contributor Payouts'!$B:$B,'contributors by month'!$A15,'Contributor Payouts'!$D:$D,"&gt;="&amp;'contributors by month'!C$2,'Contributor Payouts'!$D:$D,"&lt;"&amp;'contributors by month'!D$2)</f>
        <v>6000</v>
      </c>
      <c r="D15">
        <f>+SUMIFS('Contributor Payouts'!$C:$C,'Contributor Payouts'!$B:$B,'contributors by month'!$A15,'Contributor Payouts'!$D:$D,"&gt;="&amp;'contributors by month'!D$2,'Contributor Payouts'!$D:$D,"&lt;"&amp;'contributors by month'!E$2)</f>
        <v>6000</v>
      </c>
      <c r="E15">
        <f>+SUMIFS('Contributor Payouts'!$C:$C,'Contributor Payouts'!$B:$B,'contributors by month'!$A15,'Contributor Payouts'!$D:$D,"&gt;="&amp;'contributors by month'!E$2,'Contributor Payouts'!$D:$D,"&lt;"&amp;'contributors by month'!F$2)</f>
        <v>5400</v>
      </c>
      <c r="F15">
        <f>+SUMIFS('Contributor Payouts'!$C:$C,'Contributor Payouts'!$B:$B,'contributors by month'!$A15,'Contributor Payouts'!$D:$D,"&gt;="&amp;'contributors by month'!F$2,'Contributor Payouts'!$D:$D,"&lt;"&amp;'contributors by month'!G$2)</f>
        <v>6000</v>
      </c>
      <c r="G15">
        <f>+SUMIFS('Contributor Payouts'!$C:$C,'Contributor Payouts'!$B:$B,'contributors by month'!$A15,'Contributor Payouts'!$D:$D,"&gt;="&amp;'contributors by month'!G$2,'Contributor Payouts'!$D:$D,"&lt;"&amp;'contributors by month'!H$2)</f>
        <v>6000</v>
      </c>
      <c r="H15">
        <f>+SUMIFS('Contributor Payouts'!$C:$C,'Contributor Payouts'!$B:$B,'contributors by month'!$A15,'Contributor Payouts'!$D:$D,"&gt;="&amp;'contributors by month'!H$2,'Contributor Payouts'!$D:$D,"&lt;"&amp;'contributors by month'!I$2)</f>
        <v>6000</v>
      </c>
      <c r="I15">
        <f>+SUMIFS('Contributor Payouts'!$C:$C,'Contributor Payouts'!$B:$B,'contributors by month'!$A15,'Contributor Payouts'!$D:$D,"&gt;="&amp;'contributors by month'!I$2,'Contributor Payouts'!$D:$D,"&lt;"&amp;'contributors by month'!J$2)</f>
        <v>8000</v>
      </c>
      <c r="J15">
        <f>+SUMIFS('Contributor Payouts'!$C:$C,'Contributor Payouts'!$B:$B,'contributors by month'!$A15,'Contributor Payouts'!$D:$D,"&gt;="&amp;'contributors by month'!J$2,'Contributor Payouts'!$D:$D,"&lt;"&amp;'contributors by month'!K$2)</f>
        <v>5860</v>
      </c>
      <c r="K15">
        <f>+SUMIFS('Contributor Payouts'!$C:$C,'Contributor Payouts'!$B:$B,'contributors by month'!$A15,'Contributor Payouts'!$D:$D,"&gt;="&amp;'contributors by month'!K$2,'Contributor Payouts'!$D:$D,"&lt;"&amp;'contributors by month'!L$2)</f>
        <v>5860</v>
      </c>
      <c r="L15">
        <f>+SUMIFS('Contributor Payouts'!$C:$C,'Contributor Payouts'!$B:$B,'contributors by month'!$A15,'Contributor Payouts'!$D:$D,"&gt;="&amp;'contributors by month'!L$2,'Contributor Payouts'!$D:$D,"&lt;"&amp;'contributors by month'!M$2)</f>
        <v>7000</v>
      </c>
      <c r="M15">
        <f>+SUMIFS('Contributor Payouts'!$C:$C,'Contributor Payouts'!$B:$B,'contributors by month'!$A15,'Contributor Payouts'!$D:$D,"&gt;="&amp;'contributors by month'!M$2,'Contributor Payouts'!$D:$D,"&lt;"&amp;'contributors by month'!N$2)</f>
        <v>6000</v>
      </c>
      <c r="N15">
        <f>+SUMIFS('Contributor Payouts'!$C:$C,'Contributor Payouts'!$B:$B,'contributors by month'!$A15,'Contributor Payouts'!$D:$D,"&gt;="&amp;'contributors by month'!N$2,'Contributor Payouts'!$D:$D,"&lt;"&amp;'contributors by month'!O$2)</f>
        <v>7000</v>
      </c>
      <c r="O15">
        <f>+SUMIFS('Contributor Payouts'!$C:$C,'Contributor Payouts'!$B:$B,'contributors by month'!$A15,'Contributor Payouts'!$D:$D,"&gt;="&amp;'contributors by month'!O$2,'Contributor Payouts'!$D:$D,"&lt;"&amp;'contributors by month'!P$2)</f>
        <v>3500</v>
      </c>
      <c r="P15">
        <f>+SUMIFS('Contributor Payouts'!$C:$C,'Contributor Payouts'!$B:$B,'contributors by month'!$A15,'Contributor Payouts'!$D:$D,"&gt;="&amp;'contributors by month'!P$2,'Contributor Payouts'!$D:$D,"&lt;"&amp;'contributors by month'!Q$2)</f>
        <v>7000</v>
      </c>
      <c r="Q15">
        <f>+SUMIFS('Contributor Payouts'!$C:$C,'Contributor Payouts'!$B:$B,'contributors by month'!$A15,'Contributor Payouts'!$D:$D,"&gt;="&amp;'contributors by month'!Q$2,'Contributor Payouts'!$D:$D,"&lt;"&amp;'contributors by month'!R$2)</f>
        <v>5250</v>
      </c>
      <c r="R15">
        <f>+SUMIFS('Contributor Payouts'!$C:$C,'Contributor Payouts'!$B:$B,'contributors by month'!$A15,'Contributor Payouts'!$D:$D,"&gt;="&amp;'contributors by month'!R$2,'Contributor Payouts'!$D:$D,"&lt;"&amp;'contributors by month'!S$2)</f>
        <v>5250</v>
      </c>
    </row>
    <row r="16" spans="1:19" x14ac:dyDescent="0.2">
      <c r="A16" s="31" t="s">
        <v>1288</v>
      </c>
      <c r="B16">
        <f>+SUMIFS('Contributor Payouts'!$C:$C,'Contributor Payouts'!$B:$B,'contributors by month'!$A16,'Contributor Payouts'!$D:$D,"&gt;="&amp;'contributors by month'!B$2,'Contributor Payouts'!$D:$D,"&lt;"&amp;'contributors by month'!C$2)</f>
        <v>0</v>
      </c>
      <c r="C16">
        <f>+SUMIFS('Contributor Payouts'!$C:$C,'Contributor Payouts'!$B:$B,'contributors by month'!$A16,'Contributor Payouts'!$D:$D,"&gt;="&amp;'contributors by month'!C$2,'Contributor Payouts'!$D:$D,"&lt;"&amp;'contributors by month'!D$2)</f>
        <v>0</v>
      </c>
      <c r="D16">
        <f>+SUMIFS('Contributor Payouts'!$C:$C,'Contributor Payouts'!$B:$B,'contributors by month'!$A16,'Contributor Payouts'!$D:$D,"&gt;="&amp;'contributors by month'!D$2,'Contributor Payouts'!$D:$D,"&lt;"&amp;'contributors by month'!E$2)</f>
        <v>0</v>
      </c>
      <c r="E16">
        <f>+SUMIFS('Contributor Payouts'!$C:$C,'Contributor Payouts'!$B:$B,'contributors by month'!$A16,'Contributor Payouts'!$D:$D,"&gt;="&amp;'contributors by month'!E$2,'Contributor Payouts'!$D:$D,"&lt;"&amp;'contributors by month'!F$2)</f>
        <v>0</v>
      </c>
      <c r="F16">
        <f>+SUMIFS('Contributor Payouts'!$C:$C,'Contributor Payouts'!$B:$B,'contributors by month'!$A16,'Contributor Payouts'!$D:$D,"&gt;="&amp;'contributors by month'!F$2,'Contributor Payouts'!$D:$D,"&lt;"&amp;'contributors by month'!G$2)</f>
        <v>0</v>
      </c>
      <c r="G16">
        <f>+SUMIFS('Contributor Payouts'!$C:$C,'Contributor Payouts'!$B:$B,'contributors by month'!$A16,'Contributor Payouts'!$D:$D,"&gt;="&amp;'contributors by month'!G$2,'Contributor Payouts'!$D:$D,"&lt;"&amp;'contributors by month'!H$2)</f>
        <v>0</v>
      </c>
      <c r="H16">
        <f>+SUMIFS('Contributor Payouts'!$C:$C,'Contributor Payouts'!$B:$B,'contributors by month'!$A16,'Contributor Payouts'!$D:$D,"&gt;="&amp;'contributors by month'!H$2,'Contributor Payouts'!$D:$D,"&lt;"&amp;'contributors by month'!I$2)</f>
        <v>0</v>
      </c>
      <c r="I16">
        <f>+SUMIFS('Contributor Payouts'!$C:$C,'Contributor Payouts'!$B:$B,'contributors by month'!$A16,'Contributor Payouts'!$D:$D,"&gt;="&amp;'contributors by month'!I$2,'Contributor Payouts'!$D:$D,"&lt;"&amp;'contributors by month'!J$2)</f>
        <v>0</v>
      </c>
      <c r="J16">
        <f>+SUMIFS('Contributor Payouts'!$C:$C,'Contributor Payouts'!$B:$B,'contributors by month'!$A16,'Contributor Payouts'!$D:$D,"&gt;="&amp;'contributors by month'!J$2,'Contributor Payouts'!$D:$D,"&lt;"&amp;'contributors by month'!K$2)</f>
        <v>0</v>
      </c>
      <c r="K16">
        <f>+SUMIFS('Contributor Payouts'!$C:$C,'Contributor Payouts'!$B:$B,'contributors by month'!$A16,'Contributor Payouts'!$D:$D,"&gt;="&amp;'contributors by month'!K$2,'Contributor Payouts'!$D:$D,"&lt;"&amp;'contributors by month'!L$2)</f>
        <v>0</v>
      </c>
      <c r="L16">
        <f>+SUMIFS('Contributor Payouts'!$C:$C,'Contributor Payouts'!$B:$B,'contributors by month'!$A16,'Contributor Payouts'!$D:$D,"&gt;="&amp;'contributors by month'!L$2,'Contributor Payouts'!$D:$D,"&lt;"&amp;'contributors by month'!M$2)</f>
        <v>0</v>
      </c>
      <c r="M16">
        <f>+SUMIFS('Contributor Payouts'!$C:$C,'Contributor Payouts'!$B:$B,'contributors by month'!$A16,'Contributor Payouts'!$D:$D,"&gt;="&amp;'contributors by month'!M$2,'Contributor Payouts'!$D:$D,"&lt;"&amp;'contributors by month'!N$2)</f>
        <v>0</v>
      </c>
      <c r="N16">
        <f>+SUMIFS('Contributor Payouts'!$C:$C,'Contributor Payouts'!$B:$B,'contributors by month'!$A16,'Contributor Payouts'!$D:$D,"&gt;="&amp;'contributors by month'!N$2,'Contributor Payouts'!$D:$D,"&lt;"&amp;'contributors by month'!O$2)</f>
        <v>0</v>
      </c>
      <c r="O16">
        <f>+SUMIFS('Contributor Payouts'!$C:$C,'Contributor Payouts'!$B:$B,'contributors by month'!$A16,'Contributor Payouts'!$D:$D,"&gt;="&amp;'contributors by month'!O$2,'Contributor Payouts'!$D:$D,"&lt;"&amp;'contributors by month'!P$2)</f>
        <v>0</v>
      </c>
      <c r="P16">
        <f>+SUMIFS('Contributor Payouts'!$C:$C,'Contributor Payouts'!$B:$B,'contributors by month'!$A16,'Contributor Payouts'!$D:$D,"&gt;="&amp;'contributors by month'!P$2,'Contributor Payouts'!$D:$D,"&lt;"&amp;'contributors by month'!Q$2)</f>
        <v>0</v>
      </c>
      <c r="Q16">
        <f>+SUMIFS('Contributor Payouts'!$C:$C,'Contributor Payouts'!$B:$B,'contributors by month'!$A16,'Contributor Payouts'!$D:$D,"&gt;="&amp;'contributors by month'!Q$2,'Contributor Payouts'!$D:$D,"&lt;"&amp;'contributors by month'!R$2)</f>
        <v>1200</v>
      </c>
      <c r="R16">
        <f>+SUMIFS('Contributor Payouts'!$C:$C,'Contributor Payouts'!$B:$B,'contributors by month'!$A16,'Contributor Payouts'!$D:$D,"&gt;="&amp;'contributors by month'!R$2,'Contributor Payouts'!$D:$D,"&lt;"&amp;'contributors by month'!S$2)</f>
        <v>3000</v>
      </c>
    </row>
    <row r="17" spans="1:18" x14ac:dyDescent="0.2">
      <c r="A17" s="31" t="s">
        <v>1290</v>
      </c>
      <c r="B17">
        <f>+SUMIFS('Contributor Payouts'!$C:$C,'Contributor Payouts'!$B:$B,'contributors by month'!$A17,'Contributor Payouts'!$D:$D,"&gt;="&amp;'contributors by month'!B$2,'Contributor Payouts'!$D:$D,"&lt;"&amp;'contributors by month'!C$2)</f>
        <v>0</v>
      </c>
      <c r="C17">
        <f>+SUMIFS('Contributor Payouts'!$C:$C,'Contributor Payouts'!$B:$B,'contributors by month'!$A17,'Contributor Payouts'!$D:$D,"&gt;="&amp;'contributors by month'!C$2,'Contributor Payouts'!$D:$D,"&lt;"&amp;'contributors by month'!D$2)</f>
        <v>0</v>
      </c>
      <c r="D17">
        <f>+SUMIFS('Contributor Payouts'!$C:$C,'Contributor Payouts'!$B:$B,'contributors by month'!$A17,'Contributor Payouts'!$D:$D,"&gt;="&amp;'contributors by month'!D$2,'Contributor Payouts'!$D:$D,"&lt;"&amp;'contributors by month'!E$2)</f>
        <v>0</v>
      </c>
      <c r="E17">
        <f>+SUMIFS('Contributor Payouts'!$C:$C,'Contributor Payouts'!$B:$B,'contributors by month'!$A17,'Contributor Payouts'!$D:$D,"&gt;="&amp;'contributors by month'!E$2,'Contributor Payouts'!$D:$D,"&lt;"&amp;'contributors by month'!F$2)</f>
        <v>0</v>
      </c>
      <c r="F17">
        <f>+SUMIFS('Contributor Payouts'!$C:$C,'Contributor Payouts'!$B:$B,'contributors by month'!$A17,'Contributor Payouts'!$D:$D,"&gt;="&amp;'contributors by month'!F$2,'Contributor Payouts'!$D:$D,"&lt;"&amp;'contributors by month'!G$2)</f>
        <v>0</v>
      </c>
      <c r="G17">
        <f>+SUMIFS('Contributor Payouts'!$C:$C,'Contributor Payouts'!$B:$B,'contributors by month'!$A17,'Contributor Payouts'!$D:$D,"&gt;="&amp;'contributors by month'!G$2,'Contributor Payouts'!$D:$D,"&lt;"&amp;'contributors by month'!H$2)</f>
        <v>0</v>
      </c>
      <c r="H17">
        <f>+SUMIFS('Contributor Payouts'!$C:$C,'Contributor Payouts'!$B:$B,'contributors by month'!$A17,'Contributor Payouts'!$D:$D,"&gt;="&amp;'contributors by month'!H$2,'Contributor Payouts'!$D:$D,"&lt;"&amp;'contributors by month'!I$2)</f>
        <v>0</v>
      </c>
      <c r="I17">
        <f>+SUMIFS('Contributor Payouts'!$C:$C,'Contributor Payouts'!$B:$B,'contributors by month'!$A17,'Contributor Payouts'!$D:$D,"&gt;="&amp;'contributors by month'!I$2,'Contributor Payouts'!$D:$D,"&lt;"&amp;'contributors by month'!J$2)</f>
        <v>0</v>
      </c>
      <c r="J17">
        <f>+SUMIFS('Contributor Payouts'!$C:$C,'Contributor Payouts'!$B:$B,'contributors by month'!$A17,'Contributor Payouts'!$D:$D,"&gt;="&amp;'contributors by month'!J$2,'Contributor Payouts'!$D:$D,"&lt;"&amp;'contributors by month'!K$2)</f>
        <v>0</v>
      </c>
      <c r="K17">
        <f>+SUMIFS('Contributor Payouts'!$C:$C,'Contributor Payouts'!$B:$B,'contributors by month'!$A17,'Contributor Payouts'!$D:$D,"&gt;="&amp;'contributors by month'!K$2,'Contributor Payouts'!$D:$D,"&lt;"&amp;'contributors by month'!L$2)</f>
        <v>0</v>
      </c>
      <c r="L17">
        <f>+SUMIFS('Contributor Payouts'!$C:$C,'Contributor Payouts'!$B:$B,'contributors by month'!$A17,'Contributor Payouts'!$D:$D,"&gt;="&amp;'contributors by month'!L$2,'Contributor Payouts'!$D:$D,"&lt;"&amp;'contributors by month'!M$2)</f>
        <v>0</v>
      </c>
      <c r="M17">
        <f>+SUMIFS('Contributor Payouts'!$C:$C,'Contributor Payouts'!$B:$B,'contributors by month'!$A17,'Contributor Payouts'!$D:$D,"&gt;="&amp;'contributors by month'!M$2,'Contributor Payouts'!$D:$D,"&lt;"&amp;'contributors by month'!N$2)</f>
        <v>0</v>
      </c>
      <c r="N17">
        <f>+SUMIFS('Contributor Payouts'!$C:$C,'Contributor Payouts'!$B:$B,'contributors by month'!$A17,'Contributor Payouts'!$D:$D,"&gt;="&amp;'contributors by month'!N$2,'Contributor Payouts'!$D:$D,"&lt;"&amp;'contributors by month'!O$2)</f>
        <v>0</v>
      </c>
      <c r="O17">
        <f>+SUMIFS('Contributor Payouts'!$C:$C,'Contributor Payouts'!$B:$B,'contributors by month'!$A17,'Contributor Payouts'!$D:$D,"&gt;="&amp;'contributors by month'!O$2,'Contributor Payouts'!$D:$D,"&lt;"&amp;'contributors by month'!P$2)</f>
        <v>0</v>
      </c>
      <c r="P17">
        <f>+SUMIFS('Contributor Payouts'!$C:$C,'Contributor Payouts'!$B:$B,'contributors by month'!$A17,'Contributor Payouts'!$D:$D,"&gt;="&amp;'contributors by month'!P$2,'Contributor Payouts'!$D:$D,"&lt;"&amp;'contributors by month'!Q$2)</f>
        <v>750</v>
      </c>
      <c r="Q17">
        <f>+SUMIFS('Contributor Payouts'!$C:$C,'Contributor Payouts'!$B:$B,'contributors by month'!$A17,'Contributor Payouts'!$D:$D,"&gt;="&amp;'contributors by month'!Q$2,'Contributor Payouts'!$D:$D,"&lt;"&amp;'contributors by month'!R$2)</f>
        <v>2400</v>
      </c>
      <c r="R17">
        <f>+SUMIFS('Contributor Payouts'!$C:$C,'Contributor Payouts'!$B:$B,'contributors by month'!$A17,'Contributor Payouts'!$D:$D,"&gt;="&amp;'contributors by month'!R$2,'Contributor Payouts'!$D:$D,"&lt;"&amp;'contributors by month'!S$2)</f>
        <v>0</v>
      </c>
    </row>
    <row r="18" spans="1:18" x14ac:dyDescent="0.2">
      <c r="A18" s="31" t="s">
        <v>370</v>
      </c>
      <c r="B18">
        <f>+SUMIFS('Contributor Payouts'!$C:$C,'Contributor Payouts'!$B:$B,'contributors by month'!$A18,'Contributor Payouts'!$D:$D,"&gt;="&amp;'contributors by month'!B$2,'Contributor Payouts'!$D:$D,"&lt;"&amp;'contributors by month'!C$2)</f>
        <v>0</v>
      </c>
      <c r="C18">
        <f>+SUMIFS('Contributor Payouts'!$C:$C,'Contributor Payouts'!$B:$B,'contributors by month'!$A18,'Contributor Payouts'!$D:$D,"&gt;="&amp;'contributors by month'!C$2,'Contributor Payouts'!$D:$D,"&lt;"&amp;'contributors by month'!D$2)</f>
        <v>0</v>
      </c>
      <c r="D18">
        <f>+SUMIFS('Contributor Payouts'!$C:$C,'Contributor Payouts'!$B:$B,'contributors by month'!$A18,'Contributor Payouts'!$D:$D,"&gt;="&amp;'contributors by month'!D$2,'Contributor Payouts'!$D:$D,"&lt;"&amp;'contributors by month'!E$2)</f>
        <v>0</v>
      </c>
      <c r="E18">
        <f>+SUMIFS('Contributor Payouts'!$C:$C,'Contributor Payouts'!$B:$B,'contributors by month'!$A18,'Contributor Payouts'!$D:$D,"&gt;="&amp;'contributors by month'!E$2,'Contributor Payouts'!$D:$D,"&lt;"&amp;'contributors by month'!F$2)</f>
        <v>0</v>
      </c>
      <c r="F18">
        <f>+SUMIFS('Contributor Payouts'!$C:$C,'Contributor Payouts'!$B:$B,'contributors by month'!$A18,'Contributor Payouts'!$D:$D,"&gt;="&amp;'contributors by month'!F$2,'Contributor Payouts'!$D:$D,"&lt;"&amp;'contributors by month'!G$2)</f>
        <v>0</v>
      </c>
      <c r="G18">
        <f>+SUMIFS('Contributor Payouts'!$C:$C,'Contributor Payouts'!$B:$B,'contributors by month'!$A18,'Contributor Payouts'!$D:$D,"&gt;="&amp;'contributors by month'!G$2,'Contributor Payouts'!$D:$D,"&lt;"&amp;'contributors by month'!H$2)</f>
        <v>4200</v>
      </c>
      <c r="H18">
        <f>+SUMIFS('Contributor Payouts'!$C:$C,'Contributor Payouts'!$B:$B,'contributors by month'!$A18,'Contributor Payouts'!$D:$D,"&gt;="&amp;'contributors by month'!H$2,'Contributor Payouts'!$D:$D,"&lt;"&amp;'contributors by month'!I$2)</f>
        <v>3200</v>
      </c>
      <c r="I18">
        <f>+SUMIFS('Contributor Payouts'!$C:$C,'Contributor Payouts'!$B:$B,'contributors by month'!$A18,'Contributor Payouts'!$D:$D,"&gt;="&amp;'contributors by month'!I$2,'Contributor Payouts'!$D:$D,"&lt;"&amp;'contributors by month'!J$2)</f>
        <v>0</v>
      </c>
      <c r="J18">
        <f>+SUMIFS('Contributor Payouts'!$C:$C,'Contributor Payouts'!$B:$B,'contributors by month'!$A18,'Contributor Payouts'!$D:$D,"&gt;="&amp;'contributors by month'!J$2,'Contributor Payouts'!$D:$D,"&lt;"&amp;'contributors by month'!K$2)</f>
        <v>0</v>
      </c>
      <c r="K18">
        <f>+SUMIFS('Contributor Payouts'!$C:$C,'Contributor Payouts'!$B:$B,'contributors by month'!$A18,'Contributor Payouts'!$D:$D,"&gt;="&amp;'contributors by month'!K$2,'Contributor Payouts'!$D:$D,"&lt;"&amp;'contributors by month'!L$2)</f>
        <v>0</v>
      </c>
      <c r="L18">
        <f>+SUMIFS('Contributor Payouts'!$C:$C,'Contributor Payouts'!$B:$B,'contributors by month'!$A18,'Contributor Payouts'!$D:$D,"&gt;="&amp;'contributors by month'!L$2,'Contributor Payouts'!$D:$D,"&lt;"&amp;'contributors by month'!M$2)</f>
        <v>0</v>
      </c>
      <c r="M18">
        <f>+SUMIFS('Contributor Payouts'!$C:$C,'Contributor Payouts'!$B:$B,'contributors by month'!$A18,'Contributor Payouts'!$D:$D,"&gt;="&amp;'contributors by month'!M$2,'Contributor Payouts'!$D:$D,"&lt;"&amp;'contributors by month'!N$2)</f>
        <v>0</v>
      </c>
      <c r="N18">
        <f>+SUMIFS('Contributor Payouts'!$C:$C,'Contributor Payouts'!$B:$B,'contributors by month'!$A18,'Contributor Payouts'!$D:$D,"&gt;="&amp;'contributors by month'!N$2,'Contributor Payouts'!$D:$D,"&lt;"&amp;'contributors by month'!O$2)</f>
        <v>0</v>
      </c>
      <c r="O18">
        <f>+SUMIFS('Contributor Payouts'!$C:$C,'Contributor Payouts'!$B:$B,'contributors by month'!$A18,'Contributor Payouts'!$D:$D,"&gt;="&amp;'contributors by month'!O$2,'Contributor Payouts'!$D:$D,"&lt;"&amp;'contributors by month'!P$2)</f>
        <v>0</v>
      </c>
      <c r="P18">
        <f>+SUMIFS('Contributor Payouts'!$C:$C,'Contributor Payouts'!$B:$B,'contributors by month'!$A18,'Contributor Payouts'!$D:$D,"&gt;="&amp;'contributors by month'!P$2,'Contributor Payouts'!$D:$D,"&lt;"&amp;'contributors by month'!Q$2)</f>
        <v>0</v>
      </c>
      <c r="Q18">
        <f>+SUMIFS('Contributor Payouts'!$C:$C,'Contributor Payouts'!$B:$B,'contributors by month'!$A18,'Contributor Payouts'!$D:$D,"&gt;="&amp;'contributors by month'!Q$2,'Contributor Payouts'!$D:$D,"&lt;"&amp;'contributors by month'!R$2)</f>
        <v>0</v>
      </c>
      <c r="R18">
        <f>+SUMIFS('Contributor Payouts'!$C:$C,'Contributor Payouts'!$B:$B,'contributors by month'!$A18,'Contributor Payouts'!$D:$D,"&gt;="&amp;'contributors by month'!R$2,'Contributor Payouts'!$D:$D,"&lt;"&amp;'contributors by month'!S$2)</f>
        <v>0</v>
      </c>
    </row>
    <row r="19" spans="1:18" x14ac:dyDescent="0.2">
      <c r="A19" s="31" t="s">
        <v>1292</v>
      </c>
      <c r="B19">
        <f>+SUMIFS('Contributor Payouts'!$C:$C,'Contributor Payouts'!$B:$B,'contributors by month'!$A19,'Contributor Payouts'!$D:$D,"&gt;="&amp;'contributors by month'!B$2,'Contributor Payouts'!$D:$D,"&lt;"&amp;'contributors by month'!C$2)</f>
        <v>0</v>
      </c>
      <c r="C19">
        <f>+SUMIFS('Contributor Payouts'!$C:$C,'Contributor Payouts'!$B:$B,'contributors by month'!$A19,'Contributor Payouts'!$D:$D,"&gt;="&amp;'contributors by month'!C$2,'Contributor Payouts'!$D:$D,"&lt;"&amp;'contributors by month'!D$2)</f>
        <v>0</v>
      </c>
      <c r="D19">
        <f>+SUMIFS('Contributor Payouts'!$C:$C,'Contributor Payouts'!$B:$B,'contributors by month'!$A19,'Contributor Payouts'!$D:$D,"&gt;="&amp;'contributors by month'!D$2,'Contributor Payouts'!$D:$D,"&lt;"&amp;'contributors by month'!E$2)</f>
        <v>0</v>
      </c>
      <c r="E19">
        <f>+SUMIFS('Contributor Payouts'!$C:$C,'Contributor Payouts'!$B:$B,'contributors by month'!$A19,'Contributor Payouts'!$D:$D,"&gt;="&amp;'contributors by month'!E$2,'Contributor Payouts'!$D:$D,"&lt;"&amp;'contributors by month'!F$2)</f>
        <v>0</v>
      </c>
      <c r="F19">
        <f>+SUMIFS('Contributor Payouts'!$C:$C,'Contributor Payouts'!$B:$B,'contributors by month'!$A19,'Contributor Payouts'!$D:$D,"&gt;="&amp;'contributors by month'!F$2,'Contributor Payouts'!$D:$D,"&lt;"&amp;'contributors by month'!G$2)</f>
        <v>0</v>
      </c>
      <c r="G19">
        <f>+SUMIFS('Contributor Payouts'!$C:$C,'Contributor Payouts'!$B:$B,'contributors by month'!$A19,'Contributor Payouts'!$D:$D,"&gt;="&amp;'contributors by month'!G$2,'Contributor Payouts'!$D:$D,"&lt;"&amp;'contributors by month'!H$2)</f>
        <v>0</v>
      </c>
      <c r="H19">
        <f>+SUMIFS('Contributor Payouts'!$C:$C,'Contributor Payouts'!$B:$B,'contributors by month'!$A19,'Contributor Payouts'!$D:$D,"&gt;="&amp;'contributors by month'!H$2,'Contributor Payouts'!$D:$D,"&lt;"&amp;'contributors by month'!I$2)</f>
        <v>0</v>
      </c>
      <c r="I19">
        <f>+SUMIFS('Contributor Payouts'!$C:$C,'Contributor Payouts'!$B:$B,'contributors by month'!$A19,'Contributor Payouts'!$D:$D,"&gt;="&amp;'contributors by month'!I$2,'Contributor Payouts'!$D:$D,"&lt;"&amp;'contributors by month'!J$2)</f>
        <v>0</v>
      </c>
      <c r="J19">
        <f>+SUMIFS('Contributor Payouts'!$C:$C,'Contributor Payouts'!$B:$B,'contributors by month'!$A19,'Contributor Payouts'!$D:$D,"&gt;="&amp;'contributors by month'!J$2,'Contributor Payouts'!$D:$D,"&lt;"&amp;'contributors by month'!K$2)</f>
        <v>0</v>
      </c>
      <c r="K19">
        <f>+SUMIFS('Contributor Payouts'!$C:$C,'Contributor Payouts'!$B:$B,'contributors by month'!$A19,'Contributor Payouts'!$D:$D,"&gt;="&amp;'contributors by month'!K$2,'Contributor Payouts'!$D:$D,"&lt;"&amp;'contributors by month'!L$2)</f>
        <v>0</v>
      </c>
      <c r="L19">
        <f>+SUMIFS('Contributor Payouts'!$C:$C,'Contributor Payouts'!$B:$B,'contributors by month'!$A19,'Contributor Payouts'!$D:$D,"&gt;="&amp;'contributors by month'!L$2,'Contributor Payouts'!$D:$D,"&lt;"&amp;'contributors by month'!M$2)</f>
        <v>0</v>
      </c>
      <c r="M19">
        <f>+SUMIFS('Contributor Payouts'!$C:$C,'Contributor Payouts'!$B:$B,'contributors by month'!$A19,'Contributor Payouts'!$D:$D,"&gt;="&amp;'contributors by month'!M$2,'Contributor Payouts'!$D:$D,"&lt;"&amp;'contributors by month'!N$2)</f>
        <v>0</v>
      </c>
      <c r="N19">
        <f>+SUMIFS('Contributor Payouts'!$C:$C,'Contributor Payouts'!$B:$B,'contributors by month'!$A19,'Contributor Payouts'!$D:$D,"&gt;="&amp;'contributors by month'!N$2,'Contributor Payouts'!$D:$D,"&lt;"&amp;'contributors by month'!O$2)</f>
        <v>0</v>
      </c>
      <c r="O19">
        <f>+SUMIFS('Contributor Payouts'!$C:$C,'Contributor Payouts'!$B:$B,'contributors by month'!$A19,'Contributor Payouts'!$D:$D,"&gt;="&amp;'contributors by month'!O$2,'Contributor Payouts'!$D:$D,"&lt;"&amp;'contributors by month'!P$2)</f>
        <v>0</v>
      </c>
      <c r="P19">
        <f>+SUMIFS('Contributor Payouts'!$C:$C,'Contributor Payouts'!$B:$B,'contributors by month'!$A19,'Contributor Payouts'!$D:$D,"&gt;="&amp;'contributors by month'!P$2,'Contributor Payouts'!$D:$D,"&lt;"&amp;'contributors by month'!Q$2)</f>
        <v>1050</v>
      </c>
      <c r="Q19">
        <f>+SUMIFS('Contributor Payouts'!$C:$C,'Contributor Payouts'!$B:$B,'contributors by month'!$A19,'Contributor Payouts'!$D:$D,"&gt;="&amp;'contributors by month'!Q$2,'Contributor Payouts'!$D:$D,"&lt;"&amp;'contributors by month'!R$2)</f>
        <v>700</v>
      </c>
      <c r="R19">
        <f>+SUMIFS('Contributor Payouts'!$C:$C,'Contributor Payouts'!$B:$B,'contributors by month'!$A19,'Contributor Payouts'!$D:$D,"&gt;="&amp;'contributors by month'!R$2,'Contributor Payouts'!$D:$D,"&lt;"&amp;'contributors by month'!S$2)</f>
        <v>0</v>
      </c>
    </row>
    <row r="20" spans="1:18" x14ac:dyDescent="0.2">
      <c r="A20" s="31" t="s">
        <v>414</v>
      </c>
      <c r="B20">
        <f>+SUMIFS('Contributor Payouts'!$C:$C,'Contributor Payouts'!$B:$B,'contributors by month'!$A20,'Contributor Payouts'!$D:$D,"&gt;="&amp;'contributors by month'!B$2,'Contributor Payouts'!$D:$D,"&lt;"&amp;'contributors by month'!C$2)</f>
        <v>6500</v>
      </c>
      <c r="C20">
        <f>+SUMIFS('Contributor Payouts'!$C:$C,'Contributor Payouts'!$B:$B,'contributors by month'!$A20,'Contributor Payouts'!$D:$D,"&gt;="&amp;'contributors by month'!C$2,'Contributor Payouts'!$D:$D,"&lt;"&amp;'contributors by month'!D$2)</f>
        <v>6500</v>
      </c>
      <c r="D20">
        <f>+SUMIFS('Contributor Payouts'!$C:$C,'Contributor Payouts'!$B:$B,'contributors by month'!$A20,'Contributor Payouts'!$D:$D,"&gt;="&amp;'contributors by month'!D$2,'Contributor Payouts'!$D:$D,"&lt;"&amp;'contributors by month'!E$2)</f>
        <v>6500</v>
      </c>
      <c r="E20">
        <f>+SUMIFS('Contributor Payouts'!$C:$C,'Contributor Payouts'!$B:$B,'contributors by month'!$A20,'Contributor Payouts'!$D:$D,"&gt;="&amp;'contributors by month'!E$2,'Contributor Payouts'!$D:$D,"&lt;"&amp;'contributors by month'!F$2)</f>
        <v>6500</v>
      </c>
      <c r="F20">
        <f>+SUMIFS('Contributor Payouts'!$C:$C,'Contributor Payouts'!$B:$B,'contributors by month'!$A20,'Contributor Payouts'!$D:$D,"&gt;="&amp;'contributors by month'!F$2,'Contributor Payouts'!$D:$D,"&lt;"&amp;'contributors by month'!G$2)</f>
        <v>7000</v>
      </c>
      <c r="G20">
        <f>+SUMIFS('Contributor Payouts'!$C:$C,'Contributor Payouts'!$B:$B,'contributors by month'!$A20,'Contributor Payouts'!$D:$D,"&gt;="&amp;'contributors by month'!G$2,'Contributor Payouts'!$D:$D,"&lt;"&amp;'contributors by month'!H$2)</f>
        <v>7000</v>
      </c>
      <c r="H20">
        <f>+SUMIFS('Contributor Payouts'!$C:$C,'Contributor Payouts'!$B:$B,'contributors by month'!$A20,'Contributor Payouts'!$D:$D,"&gt;="&amp;'contributors by month'!H$2,'Contributor Payouts'!$D:$D,"&lt;"&amp;'contributors by month'!I$2)</f>
        <v>7000</v>
      </c>
      <c r="I20">
        <f>+SUMIFS('Contributor Payouts'!$C:$C,'Contributor Payouts'!$B:$B,'contributors by month'!$A20,'Contributor Payouts'!$D:$D,"&gt;="&amp;'contributors by month'!I$2,'Contributor Payouts'!$D:$D,"&lt;"&amp;'contributors by month'!J$2)</f>
        <v>0</v>
      </c>
      <c r="J20">
        <f>+SUMIFS('Contributor Payouts'!$C:$C,'Contributor Payouts'!$B:$B,'contributors by month'!$A20,'Contributor Payouts'!$D:$D,"&gt;="&amp;'contributors by month'!J$2,'Contributor Payouts'!$D:$D,"&lt;"&amp;'contributors by month'!K$2)</f>
        <v>0</v>
      </c>
      <c r="K20">
        <f>+SUMIFS('Contributor Payouts'!$C:$C,'Contributor Payouts'!$B:$B,'contributors by month'!$A20,'Contributor Payouts'!$D:$D,"&gt;="&amp;'contributors by month'!K$2,'Contributor Payouts'!$D:$D,"&lt;"&amp;'contributors by month'!L$2)</f>
        <v>0</v>
      </c>
      <c r="L20">
        <f>+SUMIFS('Contributor Payouts'!$C:$C,'Contributor Payouts'!$B:$B,'contributors by month'!$A20,'Contributor Payouts'!$D:$D,"&gt;="&amp;'contributors by month'!L$2,'Contributor Payouts'!$D:$D,"&lt;"&amp;'contributors by month'!M$2)</f>
        <v>0</v>
      </c>
      <c r="M20">
        <f>+SUMIFS('Contributor Payouts'!$C:$C,'Contributor Payouts'!$B:$B,'contributors by month'!$A20,'Contributor Payouts'!$D:$D,"&gt;="&amp;'contributors by month'!M$2,'Contributor Payouts'!$D:$D,"&lt;"&amp;'contributors by month'!N$2)</f>
        <v>0</v>
      </c>
      <c r="N20">
        <f>+SUMIFS('Contributor Payouts'!$C:$C,'Contributor Payouts'!$B:$B,'contributors by month'!$A20,'Contributor Payouts'!$D:$D,"&gt;="&amp;'contributors by month'!N$2,'Contributor Payouts'!$D:$D,"&lt;"&amp;'contributors by month'!O$2)</f>
        <v>0</v>
      </c>
      <c r="O20">
        <f>+SUMIFS('Contributor Payouts'!$C:$C,'Contributor Payouts'!$B:$B,'contributors by month'!$A20,'Contributor Payouts'!$D:$D,"&gt;="&amp;'contributors by month'!O$2,'Contributor Payouts'!$D:$D,"&lt;"&amp;'contributors by month'!P$2)</f>
        <v>0</v>
      </c>
      <c r="P20">
        <f>+SUMIFS('Contributor Payouts'!$C:$C,'Contributor Payouts'!$B:$B,'contributors by month'!$A20,'Contributor Payouts'!$D:$D,"&gt;="&amp;'contributors by month'!P$2,'Contributor Payouts'!$D:$D,"&lt;"&amp;'contributors by month'!Q$2)</f>
        <v>0</v>
      </c>
      <c r="Q20">
        <f>+SUMIFS('Contributor Payouts'!$C:$C,'Contributor Payouts'!$B:$B,'contributors by month'!$A20,'Contributor Payouts'!$D:$D,"&gt;="&amp;'contributors by month'!Q$2,'Contributor Payouts'!$D:$D,"&lt;"&amp;'contributors by month'!R$2)</f>
        <v>0</v>
      </c>
      <c r="R20">
        <f>+SUMIFS('Contributor Payouts'!$C:$C,'Contributor Payouts'!$B:$B,'contributors by month'!$A20,'Contributor Payouts'!$D:$D,"&gt;="&amp;'contributors by month'!R$2,'Contributor Payouts'!$D:$D,"&lt;"&amp;'contributors by month'!S$2)</f>
        <v>0</v>
      </c>
    </row>
    <row r="21" spans="1:18" x14ac:dyDescent="0.2">
      <c r="A21" s="31" t="s">
        <v>1294</v>
      </c>
      <c r="B21">
        <f>+SUMIFS('Contributor Payouts'!$C:$C,'Contributor Payouts'!$B:$B,'contributors by month'!$A21,'Contributor Payouts'!$D:$D,"&gt;="&amp;'contributors by month'!B$2,'Contributor Payouts'!$D:$D,"&lt;"&amp;'contributors by month'!C$2)</f>
        <v>0</v>
      </c>
      <c r="C21">
        <f>+SUMIFS('Contributor Payouts'!$C:$C,'Contributor Payouts'!$B:$B,'contributors by month'!$A21,'Contributor Payouts'!$D:$D,"&gt;="&amp;'contributors by month'!C$2,'Contributor Payouts'!$D:$D,"&lt;"&amp;'contributors by month'!D$2)</f>
        <v>0</v>
      </c>
      <c r="D21">
        <f>+SUMIFS('Contributor Payouts'!$C:$C,'Contributor Payouts'!$B:$B,'contributors by month'!$A21,'Contributor Payouts'!$D:$D,"&gt;="&amp;'contributors by month'!D$2,'Contributor Payouts'!$D:$D,"&lt;"&amp;'contributors by month'!E$2)</f>
        <v>0</v>
      </c>
      <c r="E21">
        <f>+SUMIFS('Contributor Payouts'!$C:$C,'Contributor Payouts'!$B:$B,'contributors by month'!$A21,'Contributor Payouts'!$D:$D,"&gt;="&amp;'contributors by month'!E$2,'Contributor Payouts'!$D:$D,"&lt;"&amp;'contributors by month'!F$2)</f>
        <v>0</v>
      </c>
      <c r="F21">
        <f>+SUMIFS('Contributor Payouts'!$C:$C,'Contributor Payouts'!$B:$B,'contributors by month'!$A21,'Contributor Payouts'!$D:$D,"&gt;="&amp;'contributors by month'!F$2,'Contributor Payouts'!$D:$D,"&lt;"&amp;'contributors by month'!G$2)</f>
        <v>0</v>
      </c>
      <c r="G21">
        <f>+SUMIFS('Contributor Payouts'!$C:$C,'Contributor Payouts'!$B:$B,'contributors by month'!$A21,'Contributor Payouts'!$D:$D,"&gt;="&amp;'contributors by month'!G$2,'Contributor Payouts'!$D:$D,"&lt;"&amp;'contributors by month'!H$2)</f>
        <v>0</v>
      </c>
      <c r="H21">
        <f>+SUMIFS('Contributor Payouts'!$C:$C,'Contributor Payouts'!$B:$B,'contributors by month'!$A21,'Contributor Payouts'!$D:$D,"&gt;="&amp;'contributors by month'!H$2,'Contributor Payouts'!$D:$D,"&lt;"&amp;'contributors by month'!I$2)</f>
        <v>0</v>
      </c>
      <c r="I21">
        <f>+SUMIFS('Contributor Payouts'!$C:$C,'Contributor Payouts'!$B:$B,'contributors by month'!$A21,'Contributor Payouts'!$D:$D,"&gt;="&amp;'contributors by month'!I$2,'Contributor Payouts'!$D:$D,"&lt;"&amp;'contributors by month'!J$2)</f>
        <v>0</v>
      </c>
      <c r="J21">
        <f>+SUMIFS('Contributor Payouts'!$C:$C,'Contributor Payouts'!$B:$B,'contributors by month'!$A21,'Contributor Payouts'!$D:$D,"&gt;="&amp;'contributors by month'!J$2,'Contributor Payouts'!$D:$D,"&lt;"&amp;'contributors by month'!K$2)</f>
        <v>0</v>
      </c>
      <c r="K21">
        <f>+SUMIFS('Contributor Payouts'!$C:$C,'Contributor Payouts'!$B:$B,'contributors by month'!$A21,'Contributor Payouts'!$D:$D,"&gt;="&amp;'contributors by month'!K$2,'Contributor Payouts'!$D:$D,"&lt;"&amp;'contributors by month'!L$2)</f>
        <v>0</v>
      </c>
      <c r="L21">
        <f>+SUMIFS('Contributor Payouts'!$C:$C,'Contributor Payouts'!$B:$B,'contributors by month'!$A21,'Contributor Payouts'!$D:$D,"&gt;="&amp;'contributors by month'!L$2,'Contributor Payouts'!$D:$D,"&lt;"&amp;'contributors by month'!M$2)</f>
        <v>0</v>
      </c>
      <c r="M21">
        <f>+SUMIFS('Contributor Payouts'!$C:$C,'Contributor Payouts'!$B:$B,'contributors by month'!$A21,'Contributor Payouts'!$D:$D,"&gt;="&amp;'contributors by month'!M$2,'Contributor Payouts'!$D:$D,"&lt;"&amp;'contributors by month'!N$2)</f>
        <v>0</v>
      </c>
      <c r="N21">
        <f>+SUMIFS('Contributor Payouts'!$C:$C,'Contributor Payouts'!$B:$B,'contributors by month'!$A21,'Contributor Payouts'!$D:$D,"&gt;="&amp;'contributors by month'!N$2,'Contributor Payouts'!$D:$D,"&lt;"&amp;'contributors by month'!O$2)</f>
        <v>0</v>
      </c>
      <c r="O21">
        <f>+SUMIFS('Contributor Payouts'!$C:$C,'Contributor Payouts'!$B:$B,'contributors by month'!$A21,'Contributor Payouts'!$D:$D,"&gt;="&amp;'contributors by month'!O$2,'Contributor Payouts'!$D:$D,"&lt;"&amp;'contributors by month'!P$2)</f>
        <v>0</v>
      </c>
      <c r="P21">
        <f>+SUMIFS('Contributor Payouts'!$C:$C,'Contributor Payouts'!$B:$B,'contributors by month'!$A21,'Contributor Payouts'!$D:$D,"&gt;="&amp;'contributors by month'!P$2,'Contributor Payouts'!$D:$D,"&lt;"&amp;'contributors by month'!Q$2)</f>
        <v>4320</v>
      </c>
      <c r="Q21">
        <f>+SUMIFS('Contributor Payouts'!$C:$C,'Contributor Payouts'!$B:$B,'contributors by month'!$A21,'Contributor Payouts'!$D:$D,"&gt;="&amp;'contributors by month'!Q$2,'Contributor Payouts'!$D:$D,"&lt;"&amp;'contributors by month'!R$2)</f>
        <v>0</v>
      </c>
      <c r="R21">
        <f>+SUMIFS('Contributor Payouts'!$C:$C,'Contributor Payouts'!$B:$B,'contributors by month'!$A21,'Contributor Payouts'!$D:$D,"&gt;="&amp;'contributors by month'!R$2,'Contributor Payouts'!$D:$D,"&lt;"&amp;'contributors by month'!S$2)</f>
        <v>0</v>
      </c>
    </row>
    <row r="22" spans="1:18" x14ac:dyDescent="0.2">
      <c r="A22" s="31" t="s">
        <v>456</v>
      </c>
      <c r="B22">
        <f>+SUMIFS('Contributor Payouts'!$C:$C,'Contributor Payouts'!$B:$B,'contributors by month'!$A22,'Contributor Payouts'!$D:$D,"&gt;="&amp;'contributors by month'!B$2,'Contributor Payouts'!$D:$D,"&lt;"&amp;'contributors by month'!C$2)</f>
        <v>0</v>
      </c>
      <c r="C22">
        <f>+SUMIFS('Contributor Payouts'!$C:$C,'Contributor Payouts'!$B:$B,'contributors by month'!$A22,'Contributor Payouts'!$D:$D,"&gt;="&amp;'contributors by month'!C$2,'Contributor Payouts'!$D:$D,"&lt;"&amp;'contributors by month'!D$2)</f>
        <v>0</v>
      </c>
      <c r="D22">
        <f>+SUMIFS('Contributor Payouts'!$C:$C,'Contributor Payouts'!$B:$B,'contributors by month'!$A22,'Contributor Payouts'!$D:$D,"&gt;="&amp;'contributors by month'!D$2,'Contributor Payouts'!$D:$D,"&lt;"&amp;'contributors by month'!E$2)</f>
        <v>0</v>
      </c>
      <c r="E22">
        <f>+SUMIFS('Contributor Payouts'!$C:$C,'Contributor Payouts'!$B:$B,'contributors by month'!$A22,'Contributor Payouts'!$D:$D,"&gt;="&amp;'contributors by month'!E$2,'Contributor Payouts'!$D:$D,"&lt;"&amp;'contributors by month'!F$2)</f>
        <v>0</v>
      </c>
      <c r="F22">
        <f>+SUMIFS('Contributor Payouts'!$C:$C,'Contributor Payouts'!$B:$B,'contributors by month'!$A22,'Contributor Payouts'!$D:$D,"&gt;="&amp;'contributors by month'!F$2,'Contributor Payouts'!$D:$D,"&lt;"&amp;'contributors by month'!G$2)</f>
        <v>2750</v>
      </c>
      <c r="G22">
        <f>+SUMIFS('Contributor Payouts'!$C:$C,'Contributor Payouts'!$B:$B,'contributors by month'!$A22,'Contributor Payouts'!$D:$D,"&gt;="&amp;'contributors by month'!G$2,'Contributor Payouts'!$D:$D,"&lt;"&amp;'contributors by month'!H$2)</f>
        <v>0</v>
      </c>
      <c r="H22">
        <f>+SUMIFS('Contributor Payouts'!$C:$C,'Contributor Payouts'!$B:$B,'contributors by month'!$A22,'Contributor Payouts'!$D:$D,"&gt;="&amp;'contributors by month'!H$2,'Contributor Payouts'!$D:$D,"&lt;"&amp;'contributors by month'!I$2)</f>
        <v>2100</v>
      </c>
      <c r="I22">
        <f>+SUMIFS('Contributor Payouts'!$C:$C,'Contributor Payouts'!$B:$B,'contributors by month'!$A22,'Contributor Payouts'!$D:$D,"&gt;="&amp;'contributors by month'!I$2,'Contributor Payouts'!$D:$D,"&lt;"&amp;'contributors by month'!J$2)</f>
        <v>0</v>
      </c>
      <c r="J22">
        <f>+SUMIFS('Contributor Payouts'!$C:$C,'Contributor Payouts'!$B:$B,'contributors by month'!$A22,'Contributor Payouts'!$D:$D,"&gt;="&amp;'contributors by month'!J$2,'Contributor Payouts'!$D:$D,"&lt;"&amp;'contributors by month'!K$2)</f>
        <v>0</v>
      </c>
      <c r="K22">
        <f>+SUMIFS('Contributor Payouts'!$C:$C,'Contributor Payouts'!$B:$B,'contributors by month'!$A22,'Contributor Payouts'!$D:$D,"&gt;="&amp;'contributors by month'!K$2,'Contributor Payouts'!$D:$D,"&lt;"&amp;'contributors by month'!L$2)</f>
        <v>0</v>
      </c>
      <c r="L22">
        <f>+SUMIFS('Contributor Payouts'!$C:$C,'Contributor Payouts'!$B:$B,'contributors by month'!$A22,'Contributor Payouts'!$D:$D,"&gt;="&amp;'contributors by month'!L$2,'Contributor Payouts'!$D:$D,"&lt;"&amp;'contributors by month'!M$2)</f>
        <v>0</v>
      </c>
      <c r="M22">
        <f>+SUMIFS('Contributor Payouts'!$C:$C,'Contributor Payouts'!$B:$B,'contributors by month'!$A22,'Contributor Payouts'!$D:$D,"&gt;="&amp;'contributors by month'!M$2,'Contributor Payouts'!$D:$D,"&lt;"&amp;'contributors by month'!N$2)</f>
        <v>0</v>
      </c>
      <c r="N22">
        <f>+SUMIFS('Contributor Payouts'!$C:$C,'Contributor Payouts'!$B:$B,'contributors by month'!$A22,'Contributor Payouts'!$D:$D,"&gt;="&amp;'contributors by month'!N$2,'Contributor Payouts'!$D:$D,"&lt;"&amp;'contributors by month'!O$2)</f>
        <v>0</v>
      </c>
      <c r="O22">
        <f>+SUMIFS('Contributor Payouts'!$C:$C,'Contributor Payouts'!$B:$B,'contributors by month'!$A22,'Contributor Payouts'!$D:$D,"&gt;="&amp;'contributors by month'!O$2,'Contributor Payouts'!$D:$D,"&lt;"&amp;'contributors by month'!P$2)</f>
        <v>0</v>
      </c>
      <c r="P22">
        <f>+SUMIFS('Contributor Payouts'!$C:$C,'Contributor Payouts'!$B:$B,'contributors by month'!$A22,'Contributor Payouts'!$D:$D,"&gt;="&amp;'contributors by month'!P$2,'Contributor Payouts'!$D:$D,"&lt;"&amp;'contributors by month'!Q$2)</f>
        <v>0</v>
      </c>
      <c r="Q22">
        <f>+SUMIFS('Contributor Payouts'!$C:$C,'Contributor Payouts'!$B:$B,'contributors by month'!$A22,'Contributor Payouts'!$D:$D,"&gt;="&amp;'contributors by month'!Q$2,'Contributor Payouts'!$D:$D,"&lt;"&amp;'contributors by month'!R$2)</f>
        <v>0</v>
      </c>
      <c r="R22">
        <f>+SUMIFS('Contributor Payouts'!$C:$C,'Contributor Payouts'!$B:$B,'contributors by month'!$A22,'Contributor Payouts'!$D:$D,"&gt;="&amp;'contributors by month'!R$2,'Contributor Payouts'!$D:$D,"&lt;"&amp;'contributors by month'!S$2)</f>
        <v>0</v>
      </c>
    </row>
    <row r="23" spans="1:18" x14ac:dyDescent="0.2">
      <c r="A23" s="31" t="s">
        <v>1296</v>
      </c>
      <c r="B23">
        <f>+SUMIFS('Contributor Payouts'!$C:$C,'Contributor Payouts'!$B:$B,'contributors by month'!$A23,'Contributor Payouts'!$D:$D,"&gt;="&amp;'contributors by month'!B$2,'Contributor Payouts'!$D:$D,"&lt;"&amp;'contributors by month'!C$2)</f>
        <v>0</v>
      </c>
      <c r="C23">
        <f>+SUMIFS('Contributor Payouts'!$C:$C,'Contributor Payouts'!$B:$B,'contributors by month'!$A23,'Contributor Payouts'!$D:$D,"&gt;="&amp;'contributors by month'!C$2,'Contributor Payouts'!$D:$D,"&lt;"&amp;'contributors by month'!D$2)</f>
        <v>0</v>
      </c>
      <c r="D23">
        <f>+SUMIFS('Contributor Payouts'!$C:$C,'Contributor Payouts'!$B:$B,'contributors by month'!$A23,'Contributor Payouts'!$D:$D,"&gt;="&amp;'contributors by month'!D$2,'Contributor Payouts'!$D:$D,"&lt;"&amp;'contributors by month'!E$2)</f>
        <v>0</v>
      </c>
      <c r="E23">
        <f>+SUMIFS('Contributor Payouts'!$C:$C,'Contributor Payouts'!$B:$B,'contributors by month'!$A23,'Contributor Payouts'!$D:$D,"&gt;="&amp;'contributors by month'!E$2,'Contributor Payouts'!$D:$D,"&lt;"&amp;'contributors by month'!F$2)</f>
        <v>0</v>
      </c>
      <c r="F23">
        <f>+SUMIFS('Contributor Payouts'!$C:$C,'Contributor Payouts'!$B:$B,'contributors by month'!$A23,'Contributor Payouts'!$D:$D,"&gt;="&amp;'contributors by month'!F$2,'Contributor Payouts'!$D:$D,"&lt;"&amp;'contributors by month'!G$2)</f>
        <v>0</v>
      </c>
      <c r="G23">
        <f>+SUMIFS('Contributor Payouts'!$C:$C,'Contributor Payouts'!$B:$B,'contributors by month'!$A23,'Contributor Payouts'!$D:$D,"&gt;="&amp;'contributors by month'!G$2,'Contributor Payouts'!$D:$D,"&lt;"&amp;'contributors by month'!H$2)</f>
        <v>0</v>
      </c>
      <c r="H23">
        <f>+SUMIFS('Contributor Payouts'!$C:$C,'Contributor Payouts'!$B:$B,'contributors by month'!$A23,'Contributor Payouts'!$D:$D,"&gt;="&amp;'contributors by month'!H$2,'Contributor Payouts'!$D:$D,"&lt;"&amp;'contributors by month'!I$2)</f>
        <v>0</v>
      </c>
      <c r="I23">
        <f>+SUMIFS('Contributor Payouts'!$C:$C,'Contributor Payouts'!$B:$B,'contributors by month'!$A23,'Contributor Payouts'!$D:$D,"&gt;="&amp;'contributors by month'!I$2,'Contributor Payouts'!$D:$D,"&lt;"&amp;'contributors by month'!J$2)</f>
        <v>0</v>
      </c>
      <c r="J23">
        <f>+SUMIFS('Contributor Payouts'!$C:$C,'Contributor Payouts'!$B:$B,'contributors by month'!$A23,'Contributor Payouts'!$D:$D,"&gt;="&amp;'contributors by month'!J$2,'Contributor Payouts'!$D:$D,"&lt;"&amp;'contributors by month'!K$2)</f>
        <v>0</v>
      </c>
      <c r="K23">
        <f>+SUMIFS('Contributor Payouts'!$C:$C,'Contributor Payouts'!$B:$B,'contributors by month'!$A23,'Contributor Payouts'!$D:$D,"&gt;="&amp;'contributors by month'!K$2,'Contributor Payouts'!$D:$D,"&lt;"&amp;'contributors by month'!L$2)</f>
        <v>0</v>
      </c>
      <c r="L23">
        <f>+SUMIFS('Contributor Payouts'!$C:$C,'Contributor Payouts'!$B:$B,'contributors by month'!$A23,'Contributor Payouts'!$D:$D,"&gt;="&amp;'contributors by month'!L$2,'Contributor Payouts'!$D:$D,"&lt;"&amp;'contributors by month'!M$2)</f>
        <v>0</v>
      </c>
      <c r="M23">
        <f>+SUMIFS('Contributor Payouts'!$C:$C,'Contributor Payouts'!$B:$B,'contributors by month'!$A23,'Contributor Payouts'!$D:$D,"&gt;="&amp;'contributors by month'!M$2,'Contributor Payouts'!$D:$D,"&lt;"&amp;'contributors by month'!N$2)</f>
        <v>0</v>
      </c>
      <c r="N23">
        <f>+SUMIFS('Contributor Payouts'!$C:$C,'Contributor Payouts'!$B:$B,'contributors by month'!$A23,'Contributor Payouts'!$D:$D,"&gt;="&amp;'contributors by month'!N$2,'Contributor Payouts'!$D:$D,"&lt;"&amp;'contributors by month'!O$2)</f>
        <v>0</v>
      </c>
      <c r="O23">
        <f>+SUMIFS('Contributor Payouts'!$C:$C,'Contributor Payouts'!$B:$B,'contributors by month'!$A23,'Contributor Payouts'!$D:$D,"&gt;="&amp;'contributors by month'!O$2,'Contributor Payouts'!$D:$D,"&lt;"&amp;'contributors by month'!P$2)</f>
        <v>0</v>
      </c>
      <c r="P23">
        <f>+SUMIFS('Contributor Payouts'!$C:$C,'Contributor Payouts'!$B:$B,'contributors by month'!$A23,'Contributor Payouts'!$D:$D,"&gt;="&amp;'contributors by month'!P$2,'Contributor Payouts'!$D:$D,"&lt;"&amp;'contributors by month'!Q$2)</f>
        <v>0</v>
      </c>
      <c r="Q23">
        <f>+SUMIFS('Contributor Payouts'!$C:$C,'Contributor Payouts'!$B:$B,'contributors by month'!$A23,'Contributor Payouts'!$D:$D,"&gt;="&amp;'contributors by month'!Q$2,'Contributor Payouts'!$D:$D,"&lt;"&amp;'contributors by month'!R$2)</f>
        <v>3000</v>
      </c>
      <c r="R23">
        <f>+SUMIFS('Contributor Payouts'!$C:$C,'Contributor Payouts'!$B:$B,'contributors by month'!$A23,'Contributor Payouts'!$D:$D,"&gt;="&amp;'contributors by month'!R$2,'Contributor Payouts'!$D:$D,"&lt;"&amp;'contributors by month'!S$2)</f>
        <v>0</v>
      </c>
    </row>
    <row r="24" spans="1:18" x14ac:dyDescent="0.2">
      <c r="A24" s="31" t="s">
        <v>463</v>
      </c>
      <c r="B24">
        <f>+SUMIFS('Contributor Payouts'!$C:$C,'Contributor Payouts'!$B:$B,'contributors by month'!$A24,'Contributor Payouts'!$D:$D,"&gt;="&amp;'contributors by month'!B$2,'Contributor Payouts'!$D:$D,"&lt;"&amp;'contributors by month'!C$2)</f>
        <v>7000</v>
      </c>
      <c r="C24">
        <f>+SUMIFS('Contributor Payouts'!$C:$C,'Contributor Payouts'!$B:$B,'contributors by month'!$A24,'Contributor Payouts'!$D:$D,"&gt;="&amp;'contributors by month'!C$2,'Contributor Payouts'!$D:$D,"&lt;"&amp;'contributors by month'!D$2)</f>
        <v>7000</v>
      </c>
      <c r="D24">
        <f>+SUMIFS('Contributor Payouts'!$C:$C,'Contributor Payouts'!$B:$B,'contributors by month'!$A24,'Contributor Payouts'!$D:$D,"&gt;="&amp;'contributors by month'!D$2,'Contributor Payouts'!$D:$D,"&lt;"&amp;'contributors by month'!E$2)</f>
        <v>8000</v>
      </c>
      <c r="E24">
        <f>+SUMIFS('Contributor Payouts'!$C:$C,'Contributor Payouts'!$B:$B,'contributors by month'!$A24,'Contributor Payouts'!$D:$D,"&gt;="&amp;'contributors by month'!E$2,'Contributor Payouts'!$D:$D,"&lt;"&amp;'contributors by month'!F$2)</f>
        <v>8000</v>
      </c>
      <c r="F24">
        <f>+SUMIFS('Contributor Payouts'!$C:$C,'Contributor Payouts'!$B:$B,'contributors by month'!$A24,'Contributor Payouts'!$D:$D,"&gt;="&amp;'contributors by month'!F$2,'Contributor Payouts'!$D:$D,"&lt;"&amp;'contributors by month'!G$2)</f>
        <v>8000</v>
      </c>
      <c r="G24">
        <f>+SUMIFS('Contributor Payouts'!$C:$C,'Contributor Payouts'!$B:$B,'contributors by month'!$A24,'Contributor Payouts'!$D:$D,"&gt;="&amp;'contributors by month'!G$2,'Contributor Payouts'!$D:$D,"&lt;"&amp;'contributors by month'!H$2)</f>
        <v>8000</v>
      </c>
      <c r="H24">
        <f>+SUMIFS('Contributor Payouts'!$C:$C,'Contributor Payouts'!$B:$B,'contributors by month'!$A24,'Contributor Payouts'!$D:$D,"&gt;="&amp;'contributors by month'!H$2,'Contributor Payouts'!$D:$D,"&lt;"&amp;'contributors by month'!I$2)</f>
        <v>5600</v>
      </c>
      <c r="I24">
        <f>+SUMIFS('Contributor Payouts'!$C:$C,'Contributor Payouts'!$B:$B,'contributors by month'!$A24,'Contributor Payouts'!$D:$D,"&gt;="&amp;'contributors by month'!I$2,'Contributor Payouts'!$D:$D,"&lt;"&amp;'contributors by month'!J$2)</f>
        <v>5000</v>
      </c>
      <c r="J24">
        <f>+SUMIFS('Contributor Payouts'!$C:$C,'Contributor Payouts'!$B:$B,'contributors by month'!$A24,'Contributor Payouts'!$D:$D,"&gt;="&amp;'contributors by month'!J$2,'Contributor Payouts'!$D:$D,"&lt;"&amp;'contributors by month'!K$2)</f>
        <v>0</v>
      </c>
      <c r="K24">
        <f>+SUMIFS('Contributor Payouts'!$C:$C,'Contributor Payouts'!$B:$B,'contributors by month'!$A24,'Contributor Payouts'!$D:$D,"&gt;="&amp;'contributors by month'!K$2,'Contributor Payouts'!$D:$D,"&lt;"&amp;'contributors by month'!L$2)</f>
        <v>0</v>
      </c>
      <c r="L24">
        <f>+SUMIFS('Contributor Payouts'!$C:$C,'Contributor Payouts'!$B:$B,'contributors by month'!$A24,'Contributor Payouts'!$D:$D,"&gt;="&amp;'contributors by month'!L$2,'Contributor Payouts'!$D:$D,"&lt;"&amp;'contributors by month'!M$2)</f>
        <v>0</v>
      </c>
      <c r="M24">
        <f>+SUMIFS('Contributor Payouts'!$C:$C,'Contributor Payouts'!$B:$B,'contributors by month'!$A24,'Contributor Payouts'!$D:$D,"&gt;="&amp;'contributors by month'!M$2,'Contributor Payouts'!$D:$D,"&lt;"&amp;'contributors by month'!N$2)</f>
        <v>0</v>
      </c>
      <c r="N24">
        <f>+SUMIFS('Contributor Payouts'!$C:$C,'Contributor Payouts'!$B:$B,'contributors by month'!$A24,'Contributor Payouts'!$D:$D,"&gt;="&amp;'contributors by month'!N$2,'Contributor Payouts'!$D:$D,"&lt;"&amp;'contributors by month'!O$2)</f>
        <v>0</v>
      </c>
      <c r="O24">
        <f>+SUMIFS('Contributor Payouts'!$C:$C,'Contributor Payouts'!$B:$B,'contributors by month'!$A24,'Contributor Payouts'!$D:$D,"&gt;="&amp;'contributors by month'!O$2,'Contributor Payouts'!$D:$D,"&lt;"&amp;'contributors by month'!P$2)</f>
        <v>0</v>
      </c>
      <c r="P24">
        <f>+SUMIFS('Contributor Payouts'!$C:$C,'Contributor Payouts'!$B:$B,'contributors by month'!$A24,'Contributor Payouts'!$D:$D,"&gt;="&amp;'contributors by month'!P$2,'Contributor Payouts'!$D:$D,"&lt;"&amp;'contributors by month'!Q$2)</f>
        <v>0</v>
      </c>
      <c r="Q24">
        <f>+SUMIFS('Contributor Payouts'!$C:$C,'Contributor Payouts'!$B:$B,'contributors by month'!$A24,'Contributor Payouts'!$D:$D,"&gt;="&amp;'contributors by month'!Q$2,'Contributor Payouts'!$D:$D,"&lt;"&amp;'contributors by month'!R$2)</f>
        <v>0</v>
      </c>
      <c r="R24">
        <f>+SUMIFS('Contributor Payouts'!$C:$C,'Contributor Payouts'!$B:$B,'contributors by month'!$A24,'Contributor Payouts'!$D:$D,"&gt;="&amp;'contributors by month'!R$2,'Contributor Payouts'!$D:$D,"&lt;"&amp;'contributors by month'!S$2)</f>
        <v>0</v>
      </c>
    </row>
    <row r="25" spans="1:18" x14ac:dyDescent="0.2">
      <c r="A25" s="31" t="s">
        <v>1298</v>
      </c>
      <c r="B25">
        <f>+SUMIFS('Contributor Payouts'!$C:$C,'Contributor Payouts'!$B:$B,'contributors by month'!$A25,'Contributor Payouts'!$D:$D,"&gt;="&amp;'contributors by month'!B$2,'Contributor Payouts'!$D:$D,"&lt;"&amp;'contributors by month'!C$2)</f>
        <v>0</v>
      </c>
      <c r="C25">
        <f>+SUMIFS('Contributor Payouts'!$C:$C,'Contributor Payouts'!$B:$B,'contributors by month'!$A25,'Contributor Payouts'!$D:$D,"&gt;="&amp;'contributors by month'!C$2,'Contributor Payouts'!$D:$D,"&lt;"&amp;'contributors by month'!D$2)</f>
        <v>0</v>
      </c>
      <c r="D25">
        <f>+SUMIFS('Contributor Payouts'!$C:$C,'Contributor Payouts'!$B:$B,'contributors by month'!$A25,'Contributor Payouts'!$D:$D,"&gt;="&amp;'contributors by month'!D$2,'Contributor Payouts'!$D:$D,"&lt;"&amp;'contributors by month'!E$2)</f>
        <v>0</v>
      </c>
      <c r="E25">
        <f>+SUMIFS('Contributor Payouts'!$C:$C,'Contributor Payouts'!$B:$B,'contributors by month'!$A25,'Contributor Payouts'!$D:$D,"&gt;="&amp;'contributors by month'!E$2,'Contributor Payouts'!$D:$D,"&lt;"&amp;'contributors by month'!F$2)</f>
        <v>0</v>
      </c>
      <c r="F25">
        <f>+SUMIFS('Contributor Payouts'!$C:$C,'Contributor Payouts'!$B:$B,'contributors by month'!$A25,'Contributor Payouts'!$D:$D,"&gt;="&amp;'contributors by month'!F$2,'Contributor Payouts'!$D:$D,"&lt;"&amp;'contributors by month'!G$2)</f>
        <v>0</v>
      </c>
      <c r="G25">
        <f>+SUMIFS('Contributor Payouts'!$C:$C,'Contributor Payouts'!$B:$B,'contributors by month'!$A25,'Contributor Payouts'!$D:$D,"&gt;="&amp;'contributors by month'!G$2,'Contributor Payouts'!$D:$D,"&lt;"&amp;'contributors by month'!H$2)</f>
        <v>0</v>
      </c>
      <c r="H25">
        <f>+SUMIFS('Contributor Payouts'!$C:$C,'Contributor Payouts'!$B:$B,'contributors by month'!$A25,'Contributor Payouts'!$D:$D,"&gt;="&amp;'contributors by month'!H$2,'Contributor Payouts'!$D:$D,"&lt;"&amp;'contributors by month'!I$2)</f>
        <v>0</v>
      </c>
      <c r="I25">
        <f>+SUMIFS('Contributor Payouts'!$C:$C,'Contributor Payouts'!$B:$B,'contributors by month'!$A25,'Contributor Payouts'!$D:$D,"&gt;="&amp;'contributors by month'!I$2,'Contributor Payouts'!$D:$D,"&lt;"&amp;'contributors by month'!J$2)</f>
        <v>0</v>
      </c>
      <c r="J25">
        <f>+SUMIFS('Contributor Payouts'!$C:$C,'Contributor Payouts'!$B:$B,'contributors by month'!$A25,'Contributor Payouts'!$D:$D,"&gt;="&amp;'contributors by month'!J$2,'Contributor Payouts'!$D:$D,"&lt;"&amp;'contributors by month'!K$2)</f>
        <v>0</v>
      </c>
      <c r="K25">
        <f>+SUMIFS('Contributor Payouts'!$C:$C,'Contributor Payouts'!$B:$B,'contributors by month'!$A25,'Contributor Payouts'!$D:$D,"&gt;="&amp;'contributors by month'!K$2,'Contributor Payouts'!$D:$D,"&lt;"&amp;'contributors by month'!L$2)</f>
        <v>0</v>
      </c>
      <c r="L25">
        <f>+SUMIFS('Contributor Payouts'!$C:$C,'Contributor Payouts'!$B:$B,'contributors by month'!$A25,'Contributor Payouts'!$D:$D,"&gt;="&amp;'contributors by month'!L$2,'Contributor Payouts'!$D:$D,"&lt;"&amp;'contributors by month'!M$2)</f>
        <v>0</v>
      </c>
      <c r="M25">
        <f>+SUMIFS('Contributor Payouts'!$C:$C,'Contributor Payouts'!$B:$B,'contributors by month'!$A25,'Contributor Payouts'!$D:$D,"&gt;="&amp;'contributors by month'!M$2,'Contributor Payouts'!$D:$D,"&lt;"&amp;'contributors by month'!N$2)</f>
        <v>0</v>
      </c>
      <c r="N25">
        <f>+SUMIFS('Contributor Payouts'!$C:$C,'Contributor Payouts'!$B:$B,'contributors by month'!$A25,'Contributor Payouts'!$D:$D,"&gt;="&amp;'contributors by month'!N$2,'Contributor Payouts'!$D:$D,"&lt;"&amp;'contributors by month'!O$2)</f>
        <v>750</v>
      </c>
      <c r="O25">
        <f>+SUMIFS('Contributor Payouts'!$C:$C,'Contributor Payouts'!$B:$B,'contributors by month'!$A25,'Contributor Payouts'!$D:$D,"&gt;="&amp;'contributors by month'!O$2,'Contributor Payouts'!$D:$D,"&lt;"&amp;'contributors by month'!P$2)</f>
        <v>1920</v>
      </c>
      <c r="P25">
        <f>+SUMIFS('Contributor Payouts'!$C:$C,'Contributor Payouts'!$B:$B,'contributors by month'!$A25,'Contributor Payouts'!$D:$D,"&gt;="&amp;'contributors by month'!P$2,'Contributor Payouts'!$D:$D,"&lt;"&amp;'contributors by month'!Q$2)</f>
        <v>1920</v>
      </c>
      <c r="Q25">
        <f>+SUMIFS('Contributor Payouts'!$C:$C,'Contributor Payouts'!$B:$B,'contributors by month'!$A25,'Contributor Payouts'!$D:$D,"&gt;="&amp;'contributors by month'!Q$2,'Contributor Payouts'!$D:$D,"&lt;"&amp;'contributors by month'!R$2)</f>
        <v>3000</v>
      </c>
      <c r="R25">
        <f>+SUMIFS('Contributor Payouts'!$C:$C,'Contributor Payouts'!$B:$B,'contributors by month'!$A25,'Contributor Payouts'!$D:$D,"&gt;="&amp;'contributors by month'!R$2,'Contributor Payouts'!$D:$D,"&lt;"&amp;'contributors by month'!S$2)</f>
        <v>0</v>
      </c>
    </row>
    <row r="26" spans="1:18" x14ac:dyDescent="0.2">
      <c r="A26" s="31" t="s">
        <v>1253</v>
      </c>
      <c r="B26">
        <f>+SUMIFS('Contributor Payouts'!$C:$C,'Contributor Payouts'!$B:$B,'contributors by month'!$A26,'Contributor Payouts'!$D:$D,"&gt;="&amp;'contributors by month'!B$2,'Contributor Payouts'!$D:$D,"&lt;"&amp;'contributors by month'!C$2)</f>
        <v>1000</v>
      </c>
      <c r="C26">
        <f>+SUMIFS('Contributor Payouts'!$C:$C,'Contributor Payouts'!$B:$B,'contributors by month'!$A26,'Contributor Payouts'!$D:$D,"&gt;="&amp;'contributors by month'!C$2,'Contributor Payouts'!$D:$D,"&lt;"&amp;'contributors by month'!D$2)</f>
        <v>3200</v>
      </c>
      <c r="D26">
        <f>+SUMIFS('Contributor Payouts'!$C:$C,'Contributor Payouts'!$B:$B,'contributors by month'!$A26,'Contributor Payouts'!$D:$D,"&gt;="&amp;'contributors by month'!D$2,'Contributor Payouts'!$D:$D,"&lt;"&amp;'contributors by month'!E$2)</f>
        <v>3200</v>
      </c>
      <c r="E26">
        <f>+SUMIFS('Contributor Payouts'!$C:$C,'Contributor Payouts'!$B:$B,'contributors by month'!$A26,'Contributor Payouts'!$D:$D,"&gt;="&amp;'contributors by month'!E$2,'Contributor Payouts'!$D:$D,"&lt;"&amp;'contributors by month'!F$2)</f>
        <v>4000</v>
      </c>
      <c r="F26">
        <f>+SUMIFS('Contributor Payouts'!$C:$C,'Contributor Payouts'!$B:$B,'contributors by month'!$A26,'Contributor Payouts'!$D:$D,"&gt;="&amp;'contributors by month'!F$2,'Contributor Payouts'!$D:$D,"&lt;"&amp;'contributors by month'!G$2)</f>
        <v>4000</v>
      </c>
      <c r="G26">
        <f>+SUMIFS('Contributor Payouts'!$C:$C,'Contributor Payouts'!$B:$B,'contributors by month'!$A26,'Contributor Payouts'!$D:$D,"&gt;="&amp;'contributors by month'!G$2,'Contributor Payouts'!$D:$D,"&lt;"&amp;'contributors by month'!H$2)</f>
        <v>4000</v>
      </c>
      <c r="H26">
        <f>+SUMIFS('Contributor Payouts'!$C:$C,'Contributor Payouts'!$B:$B,'contributors by month'!$A26,'Contributor Payouts'!$D:$D,"&gt;="&amp;'contributors by month'!H$2,'Contributor Payouts'!$D:$D,"&lt;"&amp;'contributors by month'!I$2)</f>
        <v>5000</v>
      </c>
      <c r="I26">
        <f>+SUMIFS('Contributor Payouts'!$C:$C,'Contributor Payouts'!$B:$B,'contributors by month'!$A26,'Contributor Payouts'!$D:$D,"&gt;="&amp;'contributors by month'!I$2,'Contributor Payouts'!$D:$D,"&lt;"&amp;'contributors by month'!J$2)</f>
        <v>5000</v>
      </c>
      <c r="J26">
        <f>+SUMIFS('Contributor Payouts'!$C:$C,'Contributor Payouts'!$B:$B,'contributors by month'!$A26,'Contributor Payouts'!$D:$D,"&gt;="&amp;'contributors by month'!J$2,'Contributor Payouts'!$D:$D,"&lt;"&amp;'contributors by month'!K$2)</f>
        <v>5000</v>
      </c>
      <c r="K26">
        <f>+SUMIFS('Contributor Payouts'!$C:$C,'Contributor Payouts'!$B:$B,'contributors by month'!$A26,'Contributor Payouts'!$D:$D,"&gt;="&amp;'contributors by month'!K$2,'Contributor Payouts'!$D:$D,"&lt;"&amp;'contributors by month'!L$2)</f>
        <v>5000</v>
      </c>
      <c r="L26">
        <f>+SUMIFS('Contributor Payouts'!$C:$C,'Contributor Payouts'!$B:$B,'contributors by month'!$A26,'Contributor Payouts'!$D:$D,"&gt;="&amp;'contributors by month'!L$2,'Contributor Payouts'!$D:$D,"&lt;"&amp;'contributors by month'!M$2)</f>
        <v>5000</v>
      </c>
      <c r="M26">
        <f>+SUMIFS('Contributor Payouts'!$C:$C,'Contributor Payouts'!$B:$B,'contributors by month'!$A26,'Contributor Payouts'!$D:$D,"&gt;="&amp;'contributors by month'!M$2,'Contributor Payouts'!$D:$D,"&lt;"&amp;'contributors by month'!N$2)</f>
        <v>0</v>
      </c>
      <c r="N26">
        <f>+SUMIFS('Contributor Payouts'!$C:$C,'Contributor Payouts'!$B:$B,'contributors by month'!$A26,'Contributor Payouts'!$D:$D,"&gt;="&amp;'contributors by month'!N$2,'Contributor Payouts'!$D:$D,"&lt;"&amp;'contributors by month'!O$2)</f>
        <v>5000</v>
      </c>
      <c r="O26">
        <f>+SUMIFS('Contributor Payouts'!$C:$C,'Contributor Payouts'!$B:$B,'contributors by month'!$A26,'Contributor Payouts'!$D:$D,"&gt;="&amp;'contributors by month'!O$2,'Contributor Payouts'!$D:$D,"&lt;"&amp;'contributors by month'!P$2)</f>
        <v>5000</v>
      </c>
      <c r="P26">
        <f>+SUMIFS('Contributor Payouts'!$C:$C,'Contributor Payouts'!$B:$B,'contributors by month'!$A26,'Contributor Payouts'!$D:$D,"&gt;="&amp;'contributors by month'!P$2,'Contributor Payouts'!$D:$D,"&lt;"&amp;'contributors by month'!Q$2)</f>
        <v>5000</v>
      </c>
      <c r="Q26">
        <f>+SUMIFS('Contributor Payouts'!$C:$C,'Contributor Payouts'!$B:$B,'contributors by month'!$A26,'Contributor Payouts'!$D:$D,"&gt;="&amp;'contributors by month'!Q$2,'Contributor Payouts'!$D:$D,"&lt;"&amp;'contributors by month'!R$2)</f>
        <v>0</v>
      </c>
      <c r="R26">
        <f>+SUMIFS('Contributor Payouts'!$C:$C,'Contributor Payouts'!$B:$B,'contributors by month'!$A26,'Contributor Payouts'!$D:$D,"&gt;="&amp;'contributors by month'!R$2,'Contributor Payouts'!$D:$D,"&lt;"&amp;'contributors by month'!S$2)</f>
        <v>0</v>
      </c>
    </row>
    <row r="27" spans="1:18" x14ac:dyDescent="0.2">
      <c r="A27" s="31" t="s">
        <v>531</v>
      </c>
      <c r="B27">
        <f>+SUMIFS('Contributor Payouts'!$C:$C,'Contributor Payouts'!$B:$B,'contributors by month'!$A27,'Contributor Payouts'!$D:$D,"&gt;="&amp;'contributors by month'!B$2,'Contributor Payouts'!$D:$D,"&lt;"&amp;'contributors by month'!C$2)</f>
        <v>0</v>
      </c>
      <c r="C27">
        <f>+SUMIFS('Contributor Payouts'!$C:$C,'Contributor Payouts'!$B:$B,'contributors by month'!$A27,'Contributor Payouts'!$D:$D,"&gt;="&amp;'contributors by month'!C$2,'Contributor Payouts'!$D:$D,"&lt;"&amp;'contributors by month'!D$2)</f>
        <v>0</v>
      </c>
      <c r="D27">
        <f>+SUMIFS('Contributor Payouts'!$C:$C,'Contributor Payouts'!$B:$B,'contributors by month'!$A27,'Contributor Payouts'!$D:$D,"&gt;="&amp;'contributors by month'!D$2,'Contributor Payouts'!$D:$D,"&lt;"&amp;'contributors by month'!E$2)</f>
        <v>0</v>
      </c>
      <c r="E27">
        <f>+SUMIFS('Contributor Payouts'!$C:$C,'Contributor Payouts'!$B:$B,'contributors by month'!$A27,'Contributor Payouts'!$D:$D,"&gt;="&amp;'contributors by month'!E$2,'Contributor Payouts'!$D:$D,"&lt;"&amp;'contributors by month'!F$2)</f>
        <v>0</v>
      </c>
      <c r="F27">
        <f>+SUMIFS('Contributor Payouts'!$C:$C,'Contributor Payouts'!$B:$B,'contributors by month'!$A27,'Contributor Payouts'!$D:$D,"&gt;="&amp;'contributors by month'!F$2,'Contributor Payouts'!$D:$D,"&lt;"&amp;'contributors by month'!G$2)</f>
        <v>0</v>
      </c>
      <c r="G27">
        <f>+SUMIFS('Contributor Payouts'!$C:$C,'Contributor Payouts'!$B:$B,'contributors by month'!$A27,'Contributor Payouts'!$D:$D,"&gt;="&amp;'contributors by month'!G$2,'Contributor Payouts'!$D:$D,"&lt;"&amp;'contributors by month'!H$2)</f>
        <v>0</v>
      </c>
      <c r="H27">
        <f>+SUMIFS('Contributor Payouts'!$C:$C,'Contributor Payouts'!$B:$B,'contributors by month'!$A27,'Contributor Payouts'!$D:$D,"&gt;="&amp;'contributors by month'!H$2,'Contributor Payouts'!$D:$D,"&lt;"&amp;'contributors by month'!I$2)</f>
        <v>0</v>
      </c>
      <c r="I27">
        <f>+SUMIFS('Contributor Payouts'!$C:$C,'Contributor Payouts'!$B:$B,'contributors by month'!$A27,'Contributor Payouts'!$D:$D,"&gt;="&amp;'contributors by month'!I$2,'Contributor Payouts'!$D:$D,"&lt;"&amp;'contributors by month'!J$2)</f>
        <v>0</v>
      </c>
      <c r="J27">
        <f>+SUMIFS('Contributor Payouts'!$C:$C,'Contributor Payouts'!$B:$B,'contributors by month'!$A27,'Contributor Payouts'!$D:$D,"&gt;="&amp;'contributors by month'!J$2,'Contributor Payouts'!$D:$D,"&lt;"&amp;'contributors by month'!K$2)</f>
        <v>1500</v>
      </c>
      <c r="K27">
        <f>+SUMIFS('Contributor Payouts'!$C:$C,'Contributor Payouts'!$B:$B,'contributors by month'!$A27,'Contributor Payouts'!$D:$D,"&gt;="&amp;'contributors by month'!K$2,'Contributor Payouts'!$D:$D,"&lt;"&amp;'contributors by month'!L$2)</f>
        <v>4800</v>
      </c>
      <c r="L27">
        <f>+SUMIFS('Contributor Payouts'!$C:$C,'Contributor Payouts'!$B:$B,'contributors by month'!$A27,'Contributor Payouts'!$D:$D,"&gt;="&amp;'contributors by month'!L$2,'Contributor Payouts'!$D:$D,"&lt;"&amp;'contributors by month'!M$2)</f>
        <v>0</v>
      </c>
      <c r="M27">
        <f>+SUMIFS('Contributor Payouts'!$C:$C,'Contributor Payouts'!$B:$B,'contributors by month'!$A27,'Contributor Payouts'!$D:$D,"&gt;="&amp;'contributors by month'!M$2,'Contributor Payouts'!$D:$D,"&lt;"&amp;'contributors by month'!N$2)</f>
        <v>6000</v>
      </c>
      <c r="N27">
        <f>+SUMIFS('Contributor Payouts'!$C:$C,'Contributor Payouts'!$B:$B,'contributors by month'!$A27,'Contributor Payouts'!$D:$D,"&gt;="&amp;'contributors by month'!N$2,'Contributor Payouts'!$D:$D,"&lt;"&amp;'contributors by month'!O$2)</f>
        <v>0</v>
      </c>
      <c r="O27">
        <f>+SUMIFS('Contributor Payouts'!$C:$C,'Contributor Payouts'!$B:$B,'contributors by month'!$A27,'Contributor Payouts'!$D:$D,"&gt;="&amp;'contributors by month'!O$2,'Contributor Payouts'!$D:$D,"&lt;"&amp;'contributors by month'!P$2)</f>
        <v>0</v>
      </c>
      <c r="P27">
        <f>+SUMIFS('Contributor Payouts'!$C:$C,'Contributor Payouts'!$B:$B,'contributors by month'!$A27,'Contributor Payouts'!$D:$D,"&gt;="&amp;'contributors by month'!P$2,'Contributor Payouts'!$D:$D,"&lt;"&amp;'contributors by month'!Q$2)</f>
        <v>0</v>
      </c>
      <c r="Q27">
        <f>+SUMIFS('Contributor Payouts'!$C:$C,'Contributor Payouts'!$B:$B,'contributors by month'!$A27,'Contributor Payouts'!$D:$D,"&gt;="&amp;'contributors by month'!Q$2,'Contributor Payouts'!$D:$D,"&lt;"&amp;'contributors by month'!R$2)</f>
        <v>0</v>
      </c>
      <c r="R27">
        <f>+SUMIFS('Contributor Payouts'!$C:$C,'Contributor Payouts'!$B:$B,'contributors by month'!$A27,'Contributor Payouts'!$D:$D,"&gt;="&amp;'contributors by month'!R$2,'Contributor Payouts'!$D:$D,"&lt;"&amp;'contributors by month'!S$2)</f>
        <v>0</v>
      </c>
    </row>
    <row r="28" spans="1:18" x14ac:dyDescent="0.2">
      <c r="A28" s="31" t="s">
        <v>1254</v>
      </c>
      <c r="B28">
        <f>+SUMIFS('Contributor Payouts'!$C:$C,'Contributor Payouts'!$B:$B,'contributors by month'!$A28,'Contributor Payouts'!$D:$D,"&gt;="&amp;'contributors by month'!B$2,'Contributor Payouts'!$D:$D,"&lt;"&amp;'contributors by month'!C$2)</f>
        <v>7000</v>
      </c>
      <c r="C28">
        <f>+SUMIFS('Contributor Payouts'!$C:$C,'Contributor Payouts'!$B:$B,'contributors by month'!$A28,'Contributor Payouts'!$D:$D,"&gt;="&amp;'contributors by month'!C$2,'Contributor Payouts'!$D:$D,"&lt;"&amp;'contributors by month'!D$2)</f>
        <v>8000</v>
      </c>
      <c r="D28">
        <f>+SUMIFS('Contributor Payouts'!$C:$C,'Contributor Payouts'!$B:$B,'contributors by month'!$A28,'Contributor Payouts'!$D:$D,"&gt;="&amp;'contributors by month'!D$2,'Contributor Payouts'!$D:$D,"&lt;"&amp;'contributors by month'!E$2)</f>
        <v>8000</v>
      </c>
      <c r="E28">
        <f>+SUMIFS('Contributor Payouts'!$C:$C,'Contributor Payouts'!$B:$B,'contributors by month'!$A28,'Contributor Payouts'!$D:$D,"&gt;="&amp;'contributors by month'!E$2,'Contributor Payouts'!$D:$D,"&lt;"&amp;'contributors by month'!F$2)</f>
        <v>8000</v>
      </c>
      <c r="F28">
        <f>+SUMIFS('Contributor Payouts'!$C:$C,'Contributor Payouts'!$B:$B,'contributors by month'!$A28,'Contributor Payouts'!$D:$D,"&gt;="&amp;'contributors by month'!F$2,'Contributor Payouts'!$D:$D,"&lt;"&amp;'contributors by month'!G$2)</f>
        <v>5090</v>
      </c>
      <c r="G28">
        <f>+SUMIFS('Contributor Payouts'!$C:$C,'Contributor Payouts'!$B:$B,'contributors by month'!$A28,'Contributor Payouts'!$D:$D,"&gt;="&amp;'contributors by month'!G$2,'Contributor Payouts'!$D:$D,"&lt;"&amp;'contributors by month'!H$2)</f>
        <v>8000</v>
      </c>
      <c r="H28">
        <f>+SUMIFS('Contributor Payouts'!$C:$C,'Contributor Payouts'!$B:$B,'contributors by month'!$A28,'Contributor Payouts'!$D:$D,"&gt;="&amp;'contributors by month'!H$2,'Contributor Payouts'!$D:$D,"&lt;"&amp;'contributors by month'!I$2)</f>
        <v>8000</v>
      </c>
      <c r="I28">
        <f>+SUMIFS('Contributor Payouts'!$C:$C,'Contributor Payouts'!$B:$B,'contributors by month'!$A28,'Contributor Payouts'!$D:$D,"&gt;="&amp;'contributors by month'!I$2,'Contributor Payouts'!$D:$D,"&lt;"&amp;'contributors by month'!J$2)</f>
        <v>23000</v>
      </c>
      <c r="J28">
        <f>+SUMIFS('Contributor Payouts'!$C:$C,'Contributor Payouts'!$B:$B,'contributors by month'!$A28,'Contributor Payouts'!$D:$D,"&gt;="&amp;'contributors by month'!J$2,'Contributor Payouts'!$D:$D,"&lt;"&amp;'contributors by month'!K$2)</f>
        <v>8000</v>
      </c>
      <c r="K28">
        <f>+SUMIFS('Contributor Payouts'!$C:$C,'Contributor Payouts'!$B:$B,'contributors by month'!$A28,'Contributor Payouts'!$D:$D,"&gt;="&amp;'contributors by month'!K$2,'Contributor Payouts'!$D:$D,"&lt;"&amp;'contributors by month'!L$2)</f>
        <v>8000</v>
      </c>
      <c r="L28">
        <f>+SUMIFS('Contributor Payouts'!$C:$C,'Contributor Payouts'!$B:$B,'contributors by month'!$A28,'Contributor Payouts'!$D:$D,"&gt;="&amp;'contributors by month'!L$2,'Contributor Payouts'!$D:$D,"&lt;"&amp;'contributors by month'!M$2)</f>
        <v>6095</v>
      </c>
      <c r="M28">
        <f>+SUMIFS('Contributor Payouts'!$C:$C,'Contributor Payouts'!$B:$B,'contributors by month'!$A28,'Contributor Payouts'!$D:$D,"&gt;="&amp;'contributors by month'!M$2,'Contributor Payouts'!$D:$D,"&lt;"&amp;'contributors by month'!N$2)</f>
        <v>8772.7199999999993</v>
      </c>
      <c r="N28">
        <f>+SUMIFS('Contributor Payouts'!$C:$C,'Contributor Payouts'!$B:$B,'contributors by month'!$A28,'Contributor Payouts'!$D:$D,"&gt;="&amp;'contributors by month'!N$2,'Contributor Payouts'!$D:$D,"&lt;"&amp;'contributors by month'!O$2)</f>
        <v>0</v>
      </c>
      <c r="O28">
        <f>+SUMIFS('Contributor Payouts'!$C:$C,'Contributor Payouts'!$B:$B,'contributors by month'!$A28,'Contributor Payouts'!$D:$D,"&gt;="&amp;'contributors by month'!O$2,'Contributor Payouts'!$D:$D,"&lt;"&amp;'contributors by month'!P$2)</f>
        <v>0</v>
      </c>
      <c r="P28">
        <f>+SUMIFS('Contributor Payouts'!$C:$C,'Contributor Payouts'!$B:$B,'contributors by month'!$A28,'Contributor Payouts'!$D:$D,"&gt;="&amp;'contributors by month'!P$2,'Contributor Payouts'!$D:$D,"&lt;"&amp;'contributors by month'!Q$2)</f>
        <v>0</v>
      </c>
      <c r="Q28">
        <f>+SUMIFS('Contributor Payouts'!$C:$C,'Contributor Payouts'!$B:$B,'contributors by month'!$A28,'Contributor Payouts'!$D:$D,"&gt;="&amp;'contributors by month'!Q$2,'Contributor Payouts'!$D:$D,"&lt;"&amp;'contributors by month'!R$2)</f>
        <v>0</v>
      </c>
      <c r="R28">
        <f>+SUMIFS('Contributor Payouts'!$C:$C,'Contributor Payouts'!$B:$B,'contributors by month'!$A28,'Contributor Payouts'!$D:$D,"&gt;="&amp;'contributors by month'!R$2,'Contributor Payouts'!$D:$D,"&lt;"&amp;'contributors by month'!S$2)</f>
        <v>0</v>
      </c>
    </row>
    <row r="29" spans="1:18" x14ac:dyDescent="0.2">
      <c r="A29" s="31" t="s">
        <v>536</v>
      </c>
      <c r="B29">
        <f>+SUMIFS('Contributor Payouts'!$C:$C,'Contributor Payouts'!$B:$B,'contributors by month'!$A29,'Contributor Payouts'!$D:$D,"&gt;="&amp;'contributors by month'!B$2,'Contributor Payouts'!$D:$D,"&lt;"&amp;'contributors by month'!C$2)</f>
        <v>0</v>
      </c>
      <c r="C29">
        <f>+SUMIFS('Contributor Payouts'!$C:$C,'Contributor Payouts'!$B:$B,'contributors by month'!$A29,'Contributor Payouts'!$D:$D,"&gt;="&amp;'contributors by month'!C$2,'Contributor Payouts'!$D:$D,"&lt;"&amp;'contributors by month'!D$2)</f>
        <v>0</v>
      </c>
      <c r="D29">
        <f>+SUMIFS('Contributor Payouts'!$C:$C,'Contributor Payouts'!$B:$B,'contributors by month'!$A29,'Contributor Payouts'!$D:$D,"&gt;="&amp;'contributors by month'!D$2,'Contributor Payouts'!$D:$D,"&lt;"&amp;'contributors by month'!E$2)</f>
        <v>0</v>
      </c>
      <c r="E29">
        <f>+SUMIFS('Contributor Payouts'!$C:$C,'Contributor Payouts'!$B:$B,'contributors by month'!$A29,'Contributor Payouts'!$D:$D,"&gt;="&amp;'contributors by month'!E$2,'Contributor Payouts'!$D:$D,"&lt;"&amp;'contributors by month'!F$2)</f>
        <v>0</v>
      </c>
      <c r="F29">
        <f>+SUMIFS('Contributor Payouts'!$C:$C,'Contributor Payouts'!$B:$B,'contributors by month'!$A29,'Contributor Payouts'!$D:$D,"&gt;="&amp;'contributors by month'!F$2,'Contributor Payouts'!$D:$D,"&lt;"&amp;'contributors by month'!G$2)</f>
        <v>0</v>
      </c>
      <c r="G29">
        <f>+SUMIFS('Contributor Payouts'!$C:$C,'Contributor Payouts'!$B:$B,'contributors by month'!$A29,'Contributor Payouts'!$D:$D,"&gt;="&amp;'contributors by month'!G$2,'Contributor Payouts'!$D:$D,"&lt;"&amp;'contributors by month'!H$2)</f>
        <v>2425</v>
      </c>
      <c r="H29">
        <f>+SUMIFS('Contributor Payouts'!$C:$C,'Contributor Payouts'!$B:$B,'contributors by month'!$A29,'Contributor Payouts'!$D:$D,"&gt;="&amp;'contributors by month'!H$2,'Contributor Payouts'!$D:$D,"&lt;"&amp;'contributors by month'!I$2)</f>
        <v>1800</v>
      </c>
      <c r="I29">
        <f>+SUMIFS('Contributor Payouts'!$C:$C,'Contributor Payouts'!$B:$B,'contributors by month'!$A29,'Contributor Payouts'!$D:$D,"&gt;="&amp;'contributors by month'!I$2,'Contributor Payouts'!$D:$D,"&lt;"&amp;'contributors by month'!J$2)</f>
        <v>2250</v>
      </c>
      <c r="J29">
        <f>+SUMIFS('Contributor Payouts'!$C:$C,'Contributor Payouts'!$B:$B,'contributors by month'!$A29,'Contributor Payouts'!$D:$D,"&gt;="&amp;'contributors by month'!J$2,'Contributor Payouts'!$D:$D,"&lt;"&amp;'contributors by month'!K$2)</f>
        <v>5400</v>
      </c>
      <c r="K29">
        <f>+SUMIFS('Contributor Payouts'!$C:$C,'Contributor Payouts'!$B:$B,'contributors by month'!$A29,'Contributor Payouts'!$D:$D,"&gt;="&amp;'contributors by month'!K$2,'Contributor Payouts'!$D:$D,"&lt;"&amp;'contributors by month'!L$2)</f>
        <v>6000</v>
      </c>
      <c r="L29">
        <f>+SUMIFS('Contributor Payouts'!$C:$C,'Contributor Payouts'!$B:$B,'contributors by month'!$A29,'Contributor Payouts'!$D:$D,"&gt;="&amp;'contributors by month'!L$2,'Contributor Payouts'!$D:$D,"&lt;"&amp;'contributors by month'!M$2)</f>
        <v>4200</v>
      </c>
      <c r="M29">
        <f>+SUMIFS('Contributor Payouts'!$C:$C,'Contributor Payouts'!$B:$B,'contributors by month'!$A29,'Contributor Payouts'!$D:$D,"&gt;="&amp;'contributors by month'!M$2,'Contributor Payouts'!$D:$D,"&lt;"&amp;'contributors by month'!N$2)</f>
        <v>7000</v>
      </c>
      <c r="N29">
        <f>+SUMIFS('Contributor Payouts'!$C:$C,'Contributor Payouts'!$B:$B,'contributors by month'!$A29,'Contributor Payouts'!$D:$D,"&gt;="&amp;'contributors by month'!N$2,'Contributor Payouts'!$D:$D,"&lt;"&amp;'contributors by month'!O$2)</f>
        <v>7000</v>
      </c>
      <c r="O29">
        <f>+SUMIFS('Contributor Payouts'!$C:$C,'Contributor Payouts'!$B:$B,'contributors by month'!$A29,'Contributor Payouts'!$D:$D,"&gt;="&amp;'contributors by month'!O$2,'Contributor Payouts'!$D:$D,"&lt;"&amp;'contributors by month'!P$2)</f>
        <v>7000</v>
      </c>
      <c r="P29">
        <f>+SUMIFS('Contributor Payouts'!$C:$C,'Contributor Payouts'!$B:$B,'contributors by month'!$A29,'Contributor Payouts'!$D:$D,"&gt;="&amp;'contributors by month'!P$2,'Contributor Payouts'!$D:$D,"&lt;"&amp;'contributors by month'!Q$2)</f>
        <v>5600</v>
      </c>
      <c r="Q29">
        <f>+SUMIFS('Contributor Payouts'!$C:$C,'Contributor Payouts'!$B:$B,'contributors by month'!$A29,'Contributor Payouts'!$D:$D,"&gt;="&amp;'contributors by month'!Q$2,'Contributor Payouts'!$D:$D,"&lt;"&amp;'contributors by month'!R$2)</f>
        <v>7000</v>
      </c>
      <c r="R29">
        <f>+SUMIFS('Contributor Payouts'!$C:$C,'Contributor Payouts'!$B:$B,'contributors by month'!$A29,'Contributor Payouts'!$D:$D,"&gt;="&amp;'contributors by month'!R$2,'Contributor Payouts'!$D:$D,"&lt;"&amp;'contributors by month'!S$2)</f>
        <v>0</v>
      </c>
    </row>
    <row r="30" spans="1:18" x14ac:dyDescent="0.2">
      <c r="A30" s="31" t="s">
        <v>559</v>
      </c>
      <c r="B30">
        <f>+SUMIFS('Contributor Payouts'!$C:$C,'Contributor Payouts'!$B:$B,'contributors by month'!$A30,'Contributor Payouts'!$D:$D,"&gt;="&amp;'contributors by month'!B$2,'Contributor Payouts'!$D:$D,"&lt;"&amp;'contributors by month'!C$2)</f>
        <v>6000</v>
      </c>
      <c r="C30">
        <f>+SUMIFS('Contributor Payouts'!$C:$C,'Contributor Payouts'!$B:$B,'contributors by month'!$A30,'Contributor Payouts'!$D:$D,"&gt;="&amp;'contributors by month'!C$2,'Contributor Payouts'!$D:$D,"&lt;"&amp;'contributors by month'!D$2)</f>
        <v>8000</v>
      </c>
      <c r="D30">
        <f>+SUMIFS('Contributor Payouts'!$C:$C,'Contributor Payouts'!$B:$B,'contributors by month'!$A30,'Contributor Payouts'!$D:$D,"&gt;="&amp;'contributors by month'!D$2,'Contributor Payouts'!$D:$D,"&lt;"&amp;'contributors by month'!E$2)</f>
        <v>8000</v>
      </c>
      <c r="E30">
        <f>+SUMIFS('Contributor Payouts'!$C:$C,'Contributor Payouts'!$B:$B,'contributors by month'!$A30,'Contributor Payouts'!$D:$D,"&gt;="&amp;'contributors by month'!E$2,'Contributor Payouts'!$D:$D,"&lt;"&amp;'contributors by month'!F$2)</f>
        <v>6000</v>
      </c>
      <c r="F30">
        <f>+SUMIFS('Contributor Payouts'!$C:$C,'Contributor Payouts'!$B:$B,'contributors by month'!$A30,'Contributor Payouts'!$D:$D,"&gt;="&amp;'contributors by month'!F$2,'Contributor Payouts'!$D:$D,"&lt;"&amp;'contributors by month'!G$2)</f>
        <v>0</v>
      </c>
      <c r="G30">
        <f>+SUMIFS('Contributor Payouts'!$C:$C,'Contributor Payouts'!$B:$B,'contributors by month'!$A30,'Contributor Payouts'!$D:$D,"&gt;="&amp;'contributors by month'!G$2,'Contributor Payouts'!$D:$D,"&lt;"&amp;'contributors by month'!H$2)</f>
        <v>0</v>
      </c>
      <c r="H30">
        <f>+SUMIFS('Contributor Payouts'!$C:$C,'Contributor Payouts'!$B:$B,'contributors by month'!$A30,'Contributor Payouts'!$D:$D,"&gt;="&amp;'contributors by month'!H$2,'Contributor Payouts'!$D:$D,"&lt;"&amp;'contributors by month'!I$2)</f>
        <v>0</v>
      </c>
      <c r="I30">
        <f>+SUMIFS('Contributor Payouts'!$C:$C,'Contributor Payouts'!$B:$B,'contributors by month'!$A30,'Contributor Payouts'!$D:$D,"&gt;="&amp;'contributors by month'!I$2,'Contributor Payouts'!$D:$D,"&lt;"&amp;'contributors by month'!J$2)</f>
        <v>0</v>
      </c>
      <c r="J30">
        <f>+SUMIFS('Contributor Payouts'!$C:$C,'Contributor Payouts'!$B:$B,'contributors by month'!$A30,'Contributor Payouts'!$D:$D,"&gt;="&amp;'contributors by month'!J$2,'Contributor Payouts'!$D:$D,"&lt;"&amp;'contributors by month'!K$2)</f>
        <v>0</v>
      </c>
      <c r="K30">
        <f>+SUMIFS('Contributor Payouts'!$C:$C,'Contributor Payouts'!$B:$B,'contributors by month'!$A30,'Contributor Payouts'!$D:$D,"&gt;="&amp;'contributors by month'!K$2,'Contributor Payouts'!$D:$D,"&lt;"&amp;'contributors by month'!L$2)</f>
        <v>0</v>
      </c>
      <c r="L30">
        <f>+SUMIFS('Contributor Payouts'!$C:$C,'Contributor Payouts'!$B:$B,'contributors by month'!$A30,'Contributor Payouts'!$D:$D,"&gt;="&amp;'contributors by month'!L$2,'Contributor Payouts'!$D:$D,"&lt;"&amp;'contributors by month'!M$2)</f>
        <v>0</v>
      </c>
      <c r="M30">
        <f>+SUMIFS('Contributor Payouts'!$C:$C,'Contributor Payouts'!$B:$B,'contributors by month'!$A30,'Contributor Payouts'!$D:$D,"&gt;="&amp;'contributors by month'!M$2,'Contributor Payouts'!$D:$D,"&lt;"&amp;'contributors by month'!N$2)</f>
        <v>0</v>
      </c>
      <c r="N30">
        <f>+SUMIFS('Contributor Payouts'!$C:$C,'Contributor Payouts'!$B:$B,'contributors by month'!$A30,'Contributor Payouts'!$D:$D,"&gt;="&amp;'contributors by month'!N$2,'Contributor Payouts'!$D:$D,"&lt;"&amp;'contributors by month'!O$2)</f>
        <v>0</v>
      </c>
      <c r="O30">
        <f>+SUMIFS('Contributor Payouts'!$C:$C,'Contributor Payouts'!$B:$B,'contributors by month'!$A30,'Contributor Payouts'!$D:$D,"&gt;="&amp;'contributors by month'!O$2,'Contributor Payouts'!$D:$D,"&lt;"&amp;'contributors by month'!P$2)</f>
        <v>0</v>
      </c>
      <c r="P30">
        <f>+SUMIFS('Contributor Payouts'!$C:$C,'Contributor Payouts'!$B:$B,'contributors by month'!$A30,'Contributor Payouts'!$D:$D,"&gt;="&amp;'contributors by month'!P$2,'Contributor Payouts'!$D:$D,"&lt;"&amp;'contributors by month'!Q$2)</f>
        <v>0</v>
      </c>
      <c r="Q30">
        <f>+SUMIFS('Contributor Payouts'!$C:$C,'Contributor Payouts'!$B:$B,'contributors by month'!$A30,'Contributor Payouts'!$D:$D,"&gt;="&amp;'contributors by month'!Q$2,'Contributor Payouts'!$D:$D,"&lt;"&amp;'contributors by month'!R$2)</f>
        <v>0</v>
      </c>
      <c r="R30">
        <f>+SUMIFS('Contributor Payouts'!$C:$C,'Contributor Payouts'!$B:$B,'contributors by month'!$A30,'Contributor Payouts'!$D:$D,"&gt;="&amp;'contributors by month'!R$2,'Contributor Payouts'!$D:$D,"&lt;"&amp;'contributors by month'!S$2)</f>
        <v>0</v>
      </c>
    </row>
    <row r="31" spans="1:18" x14ac:dyDescent="0.2">
      <c r="A31" s="31" t="s">
        <v>567</v>
      </c>
      <c r="B31">
        <f>+SUMIFS('Contributor Payouts'!$C:$C,'Contributor Payouts'!$B:$B,'contributors by month'!$A31,'Contributor Payouts'!$D:$D,"&gt;="&amp;'contributors by month'!B$2,'Contributor Payouts'!$D:$D,"&lt;"&amp;'contributors by month'!C$2)</f>
        <v>0</v>
      </c>
      <c r="C31">
        <f>+SUMIFS('Contributor Payouts'!$C:$C,'Contributor Payouts'!$B:$B,'contributors by month'!$A31,'Contributor Payouts'!$D:$D,"&gt;="&amp;'contributors by month'!C$2,'Contributor Payouts'!$D:$D,"&lt;"&amp;'contributors by month'!D$2)</f>
        <v>1750</v>
      </c>
      <c r="D31">
        <f>+SUMIFS('Contributor Payouts'!$C:$C,'Contributor Payouts'!$B:$B,'contributors by month'!$A31,'Contributor Payouts'!$D:$D,"&gt;="&amp;'contributors by month'!D$2,'Contributor Payouts'!$D:$D,"&lt;"&amp;'contributors by month'!E$2)</f>
        <v>5600</v>
      </c>
      <c r="E31">
        <f>+SUMIFS('Contributor Payouts'!$C:$C,'Contributor Payouts'!$B:$B,'contributors by month'!$A31,'Contributor Payouts'!$D:$D,"&gt;="&amp;'contributors by month'!E$2,'Contributor Payouts'!$D:$D,"&lt;"&amp;'contributors by month'!F$2)</f>
        <v>5600</v>
      </c>
      <c r="F31">
        <f>+SUMIFS('Contributor Payouts'!$C:$C,'Contributor Payouts'!$B:$B,'contributors by month'!$A31,'Contributor Payouts'!$D:$D,"&gt;="&amp;'contributors by month'!F$2,'Contributor Payouts'!$D:$D,"&lt;"&amp;'contributors by month'!G$2)</f>
        <v>7000</v>
      </c>
      <c r="G31">
        <f>+SUMIFS('Contributor Payouts'!$C:$C,'Contributor Payouts'!$B:$B,'contributors by month'!$A31,'Contributor Payouts'!$D:$D,"&gt;="&amp;'contributors by month'!G$2,'Contributor Payouts'!$D:$D,"&lt;"&amp;'contributors by month'!H$2)</f>
        <v>7000</v>
      </c>
      <c r="H31">
        <f>+SUMIFS('Contributor Payouts'!$C:$C,'Contributor Payouts'!$B:$B,'contributors by month'!$A31,'Contributor Payouts'!$D:$D,"&gt;="&amp;'contributors by month'!H$2,'Contributor Payouts'!$D:$D,"&lt;"&amp;'contributors by month'!I$2)</f>
        <v>7000</v>
      </c>
      <c r="I31">
        <f>+SUMIFS('Contributor Payouts'!$C:$C,'Contributor Payouts'!$B:$B,'contributors by month'!$A31,'Contributor Payouts'!$D:$D,"&gt;="&amp;'contributors by month'!I$2,'Contributor Payouts'!$D:$D,"&lt;"&amp;'contributors by month'!J$2)</f>
        <v>7000</v>
      </c>
      <c r="J31">
        <f>+SUMIFS('Contributor Payouts'!$C:$C,'Contributor Payouts'!$B:$B,'contributors by month'!$A31,'Contributor Payouts'!$D:$D,"&gt;="&amp;'contributors by month'!J$2,'Contributor Payouts'!$D:$D,"&lt;"&amp;'contributors by month'!K$2)</f>
        <v>7000</v>
      </c>
      <c r="K31">
        <f>+SUMIFS('Contributor Payouts'!$C:$C,'Contributor Payouts'!$B:$B,'contributors by month'!$A31,'Contributor Payouts'!$D:$D,"&gt;="&amp;'contributors by month'!K$2,'Contributor Payouts'!$D:$D,"&lt;"&amp;'contributors by month'!L$2)</f>
        <v>7000</v>
      </c>
      <c r="L31">
        <f>+SUMIFS('Contributor Payouts'!$C:$C,'Contributor Payouts'!$B:$B,'contributors by month'!$A31,'Contributor Payouts'!$D:$D,"&gt;="&amp;'contributors by month'!L$2,'Contributor Payouts'!$D:$D,"&lt;"&amp;'contributors by month'!M$2)</f>
        <v>7000</v>
      </c>
      <c r="M31">
        <f>+SUMIFS('Contributor Payouts'!$C:$C,'Contributor Payouts'!$B:$B,'contributors by month'!$A31,'Contributor Payouts'!$D:$D,"&gt;="&amp;'contributors by month'!M$2,'Contributor Payouts'!$D:$D,"&lt;"&amp;'contributors by month'!N$2)</f>
        <v>8000</v>
      </c>
      <c r="N31">
        <f>+SUMIFS('Contributor Payouts'!$C:$C,'Contributor Payouts'!$B:$B,'contributors by month'!$A31,'Contributor Payouts'!$D:$D,"&gt;="&amp;'contributors by month'!N$2,'Contributor Payouts'!$D:$D,"&lt;"&amp;'contributors by month'!O$2)</f>
        <v>8000</v>
      </c>
      <c r="O31">
        <f>+SUMIFS('Contributor Payouts'!$C:$C,'Contributor Payouts'!$B:$B,'contributors by month'!$A31,'Contributor Payouts'!$D:$D,"&gt;="&amp;'contributors by month'!O$2,'Contributor Payouts'!$D:$D,"&lt;"&amp;'contributors by month'!P$2)</f>
        <v>8000</v>
      </c>
      <c r="P31">
        <f>+SUMIFS('Contributor Payouts'!$C:$C,'Contributor Payouts'!$B:$B,'contributors by month'!$A31,'Contributor Payouts'!$D:$D,"&gt;="&amp;'contributors by month'!P$2,'Contributor Payouts'!$D:$D,"&lt;"&amp;'contributors by month'!Q$2)</f>
        <v>8000</v>
      </c>
      <c r="Q31">
        <f>+SUMIFS('Contributor Payouts'!$C:$C,'Contributor Payouts'!$B:$B,'contributors by month'!$A31,'Contributor Payouts'!$D:$D,"&gt;="&amp;'contributors by month'!Q$2,'Contributor Payouts'!$D:$D,"&lt;"&amp;'contributors by month'!R$2)</f>
        <v>8000</v>
      </c>
      <c r="R31">
        <f>+SUMIFS('Contributor Payouts'!$C:$C,'Contributor Payouts'!$B:$B,'contributors by month'!$A31,'Contributor Payouts'!$D:$D,"&gt;="&amp;'contributors by month'!R$2,'Contributor Payouts'!$D:$D,"&lt;"&amp;'contributors by month'!S$2)</f>
        <v>0</v>
      </c>
    </row>
    <row r="32" spans="1:18" x14ac:dyDescent="0.2">
      <c r="A32" s="31" t="s">
        <v>1313</v>
      </c>
      <c r="B32">
        <f>+SUMIFS('Contributor Payouts'!$C:$C,'Contributor Payouts'!$B:$B,'contributors by month'!$A32,'Contributor Payouts'!$D:$D,"&gt;="&amp;'contributors by month'!B$2,'Contributor Payouts'!$D:$D,"&lt;"&amp;'contributors by month'!C$2)</f>
        <v>0</v>
      </c>
      <c r="C32">
        <f>+SUMIFS('Contributor Payouts'!$C:$C,'Contributor Payouts'!$B:$B,'contributors by month'!$A32,'Contributor Payouts'!$D:$D,"&gt;="&amp;'contributors by month'!C$2,'Contributor Payouts'!$D:$D,"&lt;"&amp;'contributors by month'!D$2)</f>
        <v>0</v>
      </c>
      <c r="D32">
        <f>+SUMIFS('Contributor Payouts'!$C:$C,'Contributor Payouts'!$B:$B,'contributors by month'!$A32,'Contributor Payouts'!$D:$D,"&gt;="&amp;'contributors by month'!D$2,'Contributor Payouts'!$D:$D,"&lt;"&amp;'contributors by month'!E$2)</f>
        <v>0</v>
      </c>
      <c r="E32">
        <f>+SUMIFS('Contributor Payouts'!$C:$C,'Contributor Payouts'!$B:$B,'contributors by month'!$A32,'Contributor Payouts'!$D:$D,"&gt;="&amp;'contributors by month'!E$2,'Contributor Payouts'!$D:$D,"&lt;"&amp;'contributors by month'!F$2)</f>
        <v>0</v>
      </c>
      <c r="F32">
        <f>+SUMIFS('Contributor Payouts'!$C:$C,'Contributor Payouts'!$B:$B,'contributors by month'!$A32,'Contributor Payouts'!$D:$D,"&gt;="&amp;'contributors by month'!F$2,'Contributor Payouts'!$D:$D,"&lt;"&amp;'contributors by month'!G$2)</f>
        <v>0</v>
      </c>
      <c r="G32">
        <f>+SUMIFS('Contributor Payouts'!$C:$C,'Contributor Payouts'!$B:$B,'contributors by month'!$A32,'Contributor Payouts'!$D:$D,"&gt;="&amp;'contributors by month'!G$2,'Contributor Payouts'!$D:$D,"&lt;"&amp;'contributors by month'!H$2)</f>
        <v>0</v>
      </c>
      <c r="H32">
        <f>+SUMIFS('Contributor Payouts'!$C:$C,'Contributor Payouts'!$B:$B,'contributors by month'!$A32,'Contributor Payouts'!$D:$D,"&gt;="&amp;'contributors by month'!H$2,'Contributor Payouts'!$D:$D,"&lt;"&amp;'contributors by month'!I$2)</f>
        <v>0</v>
      </c>
      <c r="I32">
        <f>+SUMIFS('Contributor Payouts'!$C:$C,'Contributor Payouts'!$B:$B,'contributors by month'!$A32,'Contributor Payouts'!$D:$D,"&gt;="&amp;'contributors by month'!I$2,'Contributor Payouts'!$D:$D,"&lt;"&amp;'contributors by month'!J$2)</f>
        <v>0</v>
      </c>
      <c r="J32">
        <f>+SUMIFS('Contributor Payouts'!$C:$C,'Contributor Payouts'!$B:$B,'contributors by month'!$A32,'Contributor Payouts'!$D:$D,"&gt;="&amp;'contributors by month'!J$2,'Contributor Payouts'!$D:$D,"&lt;"&amp;'contributors by month'!K$2)</f>
        <v>0</v>
      </c>
      <c r="K32">
        <f>+SUMIFS('Contributor Payouts'!$C:$C,'Contributor Payouts'!$B:$B,'contributors by month'!$A32,'Contributor Payouts'!$D:$D,"&gt;="&amp;'contributors by month'!K$2,'Contributor Payouts'!$D:$D,"&lt;"&amp;'contributors by month'!L$2)</f>
        <v>0</v>
      </c>
      <c r="L32">
        <f>+SUMIFS('Contributor Payouts'!$C:$C,'Contributor Payouts'!$B:$B,'contributors by month'!$A32,'Contributor Payouts'!$D:$D,"&gt;="&amp;'contributors by month'!L$2,'Contributor Payouts'!$D:$D,"&lt;"&amp;'contributors by month'!M$2)</f>
        <v>0</v>
      </c>
      <c r="M32">
        <f>+SUMIFS('Contributor Payouts'!$C:$C,'Contributor Payouts'!$B:$B,'contributors by month'!$A32,'Contributor Payouts'!$D:$D,"&gt;="&amp;'contributors by month'!M$2,'Contributor Payouts'!$D:$D,"&lt;"&amp;'contributors by month'!N$2)</f>
        <v>0</v>
      </c>
      <c r="N32">
        <f>+SUMIFS('Contributor Payouts'!$C:$C,'Contributor Payouts'!$B:$B,'contributors by month'!$A32,'Contributor Payouts'!$D:$D,"&gt;="&amp;'contributors by month'!N$2,'Contributor Payouts'!$D:$D,"&lt;"&amp;'contributors by month'!O$2)</f>
        <v>0</v>
      </c>
      <c r="O32">
        <f>+SUMIFS('Contributor Payouts'!$C:$C,'Contributor Payouts'!$B:$B,'contributors by month'!$A32,'Contributor Payouts'!$D:$D,"&gt;="&amp;'contributors by month'!O$2,'Contributor Payouts'!$D:$D,"&lt;"&amp;'contributors by month'!P$2)</f>
        <v>1250</v>
      </c>
      <c r="P32">
        <f>+SUMIFS('Contributor Payouts'!$C:$C,'Contributor Payouts'!$B:$B,'contributors by month'!$A32,'Contributor Payouts'!$D:$D,"&gt;="&amp;'contributors by month'!P$2,'Contributor Payouts'!$D:$D,"&lt;"&amp;'contributors by month'!Q$2)</f>
        <v>4000</v>
      </c>
      <c r="Q32">
        <f>+SUMIFS('Contributor Payouts'!$C:$C,'Contributor Payouts'!$B:$B,'contributors by month'!$A32,'Contributor Payouts'!$D:$D,"&gt;="&amp;'contributors by month'!Q$2,'Contributor Payouts'!$D:$D,"&lt;"&amp;'contributors by month'!R$2)</f>
        <v>4000</v>
      </c>
      <c r="R32">
        <f>+SUMIFS('Contributor Payouts'!$C:$C,'Contributor Payouts'!$B:$B,'contributors by month'!$A32,'Contributor Payouts'!$D:$D,"&gt;="&amp;'contributors by month'!R$2,'Contributor Payouts'!$D:$D,"&lt;"&amp;'contributors by month'!S$2)</f>
        <v>6000</v>
      </c>
    </row>
    <row r="33" spans="1:18" x14ac:dyDescent="0.2">
      <c r="A33" s="31" t="s">
        <v>602</v>
      </c>
      <c r="B33">
        <f>+SUMIFS('Contributor Payouts'!$C:$C,'Contributor Payouts'!$B:$B,'contributors by month'!$A33,'Contributor Payouts'!$D:$D,"&gt;="&amp;'contributors by month'!B$2,'Contributor Payouts'!$D:$D,"&lt;"&amp;'contributors by month'!C$2)</f>
        <v>0</v>
      </c>
      <c r="C33">
        <f>+SUMIFS('Contributor Payouts'!$C:$C,'Contributor Payouts'!$B:$B,'contributors by month'!$A33,'Contributor Payouts'!$D:$D,"&gt;="&amp;'contributors by month'!C$2,'Contributor Payouts'!$D:$D,"&lt;"&amp;'contributors by month'!D$2)</f>
        <v>0</v>
      </c>
      <c r="D33">
        <f>+SUMIFS('Contributor Payouts'!$C:$C,'Contributor Payouts'!$B:$B,'contributors by month'!$A33,'Contributor Payouts'!$D:$D,"&gt;="&amp;'contributors by month'!D$2,'Contributor Payouts'!$D:$D,"&lt;"&amp;'contributors by month'!E$2)</f>
        <v>0</v>
      </c>
      <c r="E33">
        <f>+SUMIFS('Contributor Payouts'!$C:$C,'Contributor Payouts'!$B:$B,'contributors by month'!$A33,'Contributor Payouts'!$D:$D,"&gt;="&amp;'contributors by month'!E$2,'Contributor Payouts'!$D:$D,"&lt;"&amp;'contributors by month'!F$2)</f>
        <v>0</v>
      </c>
      <c r="F33">
        <f>+SUMIFS('Contributor Payouts'!$C:$C,'Contributor Payouts'!$B:$B,'contributors by month'!$A33,'Contributor Payouts'!$D:$D,"&gt;="&amp;'contributors by month'!F$2,'Contributor Payouts'!$D:$D,"&lt;"&amp;'contributors by month'!G$2)</f>
        <v>0</v>
      </c>
      <c r="G33">
        <f>+SUMIFS('Contributor Payouts'!$C:$C,'Contributor Payouts'!$B:$B,'contributors by month'!$A33,'Contributor Payouts'!$D:$D,"&gt;="&amp;'contributors by month'!G$2,'Contributor Payouts'!$D:$D,"&lt;"&amp;'contributors by month'!H$2)</f>
        <v>0</v>
      </c>
      <c r="H33">
        <f>+SUMIFS('Contributor Payouts'!$C:$C,'Contributor Payouts'!$B:$B,'contributors by month'!$A33,'Contributor Payouts'!$D:$D,"&gt;="&amp;'contributors by month'!H$2,'Contributor Payouts'!$D:$D,"&lt;"&amp;'contributors by month'!I$2)</f>
        <v>0</v>
      </c>
      <c r="I33">
        <f>+SUMIFS('Contributor Payouts'!$C:$C,'Contributor Payouts'!$B:$B,'contributors by month'!$A33,'Contributor Payouts'!$D:$D,"&gt;="&amp;'contributors by month'!I$2,'Contributor Payouts'!$D:$D,"&lt;"&amp;'contributors by month'!J$2)</f>
        <v>0</v>
      </c>
      <c r="J33">
        <f>+SUMIFS('Contributor Payouts'!$C:$C,'Contributor Payouts'!$B:$B,'contributors by month'!$A33,'Contributor Payouts'!$D:$D,"&gt;="&amp;'contributors by month'!J$2,'Contributor Payouts'!$D:$D,"&lt;"&amp;'contributors by month'!K$2)</f>
        <v>0</v>
      </c>
      <c r="K33">
        <f>+SUMIFS('Contributor Payouts'!$C:$C,'Contributor Payouts'!$B:$B,'contributors by month'!$A33,'Contributor Payouts'!$D:$D,"&gt;="&amp;'contributors by month'!K$2,'Contributor Payouts'!$D:$D,"&lt;"&amp;'contributors by month'!L$2)</f>
        <v>0</v>
      </c>
      <c r="L33">
        <f>+SUMIFS('Contributor Payouts'!$C:$C,'Contributor Payouts'!$B:$B,'contributors by month'!$A33,'Contributor Payouts'!$D:$D,"&gt;="&amp;'contributors by month'!L$2,'Contributor Payouts'!$D:$D,"&lt;"&amp;'contributors by month'!M$2)</f>
        <v>750</v>
      </c>
      <c r="M33">
        <f>+SUMIFS('Contributor Payouts'!$C:$C,'Contributor Payouts'!$B:$B,'contributors by month'!$A33,'Contributor Payouts'!$D:$D,"&gt;="&amp;'contributors by month'!M$2,'Contributor Payouts'!$D:$D,"&lt;"&amp;'contributors by month'!N$2)</f>
        <v>2400</v>
      </c>
      <c r="N33">
        <f>+SUMIFS('Contributor Payouts'!$C:$C,'Contributor Payouts'!$B:$B,'contributors by month'!$A33,'Contributor Payouts'!$D:$D,"&gt;="&amp;'contributors by month'!N$2,'Contributor Payouts'!$D:$D,"&lt;"&amp;'contributors by month'!O$2)</f>
        <v>2400</v>
      </c>
      <c r="O33">
        <f>+SUMIFS('Contributor Payouts'!$C:$C,'Contributor Payouts'!$B:$B,'contributors by month'!$A33,'Contributor Payouts'!$D:$D,"&gt;="&amp;'contributors by month'!O$2,'Contributor Payouts'!$D:$D,"&lt;"&amp;'contributors by month'!P$2)</f>
        <v>1800</v>
      </c>
      <c r="P33">
        <f>+SUMIFS('Contributor Payouts'!$C:$C,'Contributor Payouts'!$B:$B,'contributors by month'!$A33,'Contributor Payouts'!$D:$D,"&gt;="&amp;'contributors by month'!P$2,'Contributor Payouts'!$D:$D,"&lt;"&amp;'contributors by month'!Q$2)</f>
        <v>1800</v>
      </c>
      <c r="Q33">
        <f>+SUMIFS('Contributor Payouts'!$C:$C,'Contributor Payouts'!$B:$B,'contributors by month'!$A33,'Contributor Payouts'!$D:$D,"&gt;="&amp;'contributors by month'!Q$2,'Contributor Payouts'!$D:$D,"&lt;"&amp;'contributors by month'!R$2)</f>
        <v>12000</v>
      </c>
      <c r="R33">
        <f>+SUMIFS('Contributor Payouts'!$C:$C,'Contributor Payouts'!$B:$B,'contributors by month'!$A33,'Contributor Payouts'!$D:$D,"&gt;="&amp;'contributors by month'!R$2,'Contributor Payouts'!$D:$D,"&lt;"&amp;'contributors by month'!S$2)</f>
        <v>0</v>
      </c>
    </row>
    <row r="34" spans="1:18" x14ac:dyDescent="0.2">
      <c r="A34" s="31" t="s">
        <v>606</v>
      </c>
      <c r="B34">
        <f>+SUMIFS('Contributor Payouts'!$C:$C,'Contributor Payouts'!$B:$B,'contributors by month'!$A34,'Contributor Payouts'!$D:$D,"&gt;="&amp;'contributors by month'!B$2,'Contributor Payouts'!$D:$D,"&lt;"&amp;'contributors by month'!C$2)</f>
        <v>0</v>
      </c>
      <c r="C34">
        <f>+SUMIFS('Contributor Payouts'!$C:$C,'Contributor Payouts'!$B:$B,'contributors by month'!$A34,'Contributor Payouts'!$D:$D,"&gt;="&amp;'contributors by month'!C$2,'Contributor Payouts'!$D:$D,"&lt;"&amp;'contributors by month'!D$2)</f>
        <v>1000</v>
      </c>
      <c r="D34">
        <f>+SUMIFS('Contributor Payouts'!$C:$C,'Contributor Payouts'!$B:$B,'contributors by month'!$A34,'Contributor Payouts'!$D:$D,"&gt;="&amp;'contributors by month'!D$2,'Contributor Payouts'!$D:$D,"&lt;"&amp;'contributors by month'!E$2)</f>
        <v>3200</v>
      </c>
      <c r="E34">
        <f>+SUMIFS('Contributor Payouts'!$C:$C,'Contributor Payouts'!$B:$B,'contributors by month'!$A34,'Contributor Payouts'!$D:$D,"&gt;="&amp;'contributors by month'!E$2,'Contributor Payouts'!$D:$D,"&lt;"&amp;'contributors by month'!F$2)</f>
        <v>3200</v>
      </c>
      <c r="F34">
        <f>+SUMIFS('Contributor Payouts'!$C:$C,'Contributor Payouts'!$B:$B,'contributors by month'!$A34,'Contributor Payouts'!$D:$D,"&gt;="&amp;'contributors by month'!F$2,'Contributor Payouts'!$D:$D,"&lt;"&amp;'contributors by month'!G$2)</f>
        <v>4000</v>
      </c>
      <c r="G34">
        <f>+SUMIFS('Contributor Payouts'!$C:$C,'Contributor Payouts'!$B:$B,'contributors by month'!$A34,'Contributor Payouts'!$D:$D,"&gt;="&amp;'contributors by month'!G$2,'Contributor Payouts'!$D:$D,"&lt;"&amp;'contributors by month'!H$2)</f>
        <v>6000</v>
      </c>
      <c r="H34">
        <f>+SUMIFS('Contributor Payouts'!$C:$C,'Contributor Payouts'!$B:$B,'contributors by month'!$A34,'Contributor Payouts'!$D:$D,"&gt;="&amp;'contributors by month'!H$2,'Contributor Payouts'!$D:$D,"&lt;"&amp;'contributors by month'!I$2)</f>
        <v>6000</v>
      </c>
      <c r="I34">
        <f>+SUMIFS('Contributor Payouts'!$C:$C,'Contributor Payouts'!$B:$B,'contributors by month'!$A34,'Contributor Payouts'!$D:$D,"&gt;="&amp;'contributors by month'!I$2,'Contributor Payouts'!$D:$D,"&lt;"&amp;'contributors by month'!J$2)</f>
        <v>6000</v>
      </c>
      <c r="J34">
        <f>+SUMIFS('Contributor Payouts'!$C:$C,'Contributor Payouts'!$B:$B,'contributors by month'!$A34,'Contributor Payouts'!$D:$D,"&gt;="&amp;'contributors by month'!J$2,'Contributor Payouts'!$D:$D,"&lt;"&amp;'contributors by month'!K$2)</f>
        <v>6000</v>
      </c>
      <c r="K34">
        <f>+SUMIFS('Contributor Payouts'!$C:$C,'Contributor Payouts'!$B:$B,'contributors by month'!$A34,'Contributor Payouts'!$D:$D,"&gt;="&amp;'contributors by month'!K$2,'Contributor Payouts'!$D:$D,"&lt;"&amp;'contributors by month'!L$2)</f>
        <v>7000</v>
      </c>
      <c r="L34">
        <f>+SUMIFS('Contributor Payouts'!$C:$C,'Contributor Payouts'!$B:$B,'contributors by month'!$A34,'Contributor Payouts'!$D:$D,"&gt;="&amp;'contributors by month'!L$2,'Contributor Payouts'!$D:$D,"&lt;"&amp;'contributors by month'!M$2)</f>
        <v>7000</v>
      </c>
      <c r="M34">
        <f>+SUMIFS('Contributor Payouts'!$C:$C,'Contributor Payouts'!$B:$B,'contributors by month'!$A34,'Contributor Payouts'!$D:$D,"&gt;="&amp;'contributors by month'!M$2,'Contributor Payouts'!$D:$D,"&lt;"&amp;'contributors by month'!N$2)</f>
        <v>7000</v>
      </c>
      <c r="N34">
        <f>+SUMIFS('Contributor Payouts'!$C:$C,'Contributor Payouts'!$B:$B,'contributors by month'!$A34,'Contributor Payouts'!$D:$D,"&gt;="&amp;'contributors by month'!N$2,'Contributor Payouts'!$D:$D,"&lt;"&amp;'contributors by month'!O$2)</f>
        <v>7000</v>
      </c>
      <c r="O34">
        <f>+SUMIFS('Contributor Payouts'!$C:$C,'Contributor Payouts'!$B:$B,'contributors by month'!$A34,'Contributor Payouts'!$D:$D,"&gt;="&amp;'contributors by month'!O$2,'Contributor Payouts'!$D:$D,"&lt;"&amp;'contributors by month'!P$2)</f>
        <v>8000</v>
      </c>
      <c r="P34">
        <f>+SUMIFS('Contributor Payouts'!$C:$C,'Contributor Payouts'!$B:$B,'contributors by month'!$A34,'Contributor Payouts'!$D:$D,"&gt;="&amp;'contributors by month'!P$2,'Contributor Payouts'!$D:$D,"&lt;"&amp;'contributors by month'!Q$2)</f>
        <v>16000</v>
      </c>
      <c r="Q34">
        <f>+SUMIFS('Contributor Payouts'!$C:$C,'Contributor Payouts'!$B:$B,'contributors by month'!$A34,'Contributor Payouts'!$D:$D,"&gt;="&amp;'contributors by month'!Q$2,'Contributor Payouts'!$D:$D,"&lt;"&amp;'contributors by month'!R$2)</f>
        <v>8000</v>
      </c>
      <c r="R34">
        <f>+SUMIFS('Contributor Payouts'!$C:$C,'Contributor Payouts'!$B:$B,'contributors by month'!$A34,'Contributor Payouts'!$D:$D,"&gt;="&amp;'contributors by month'!R$2,'Contributor Payouts'!$D:$D,"&lt;"&amp;'contributors by month'!S$2)</f>
        <v>0</v>
      </c>
    </row>
    <row r="35" spans="1:18" x14ac:dyDescent="0.2">
      <c r="A35" s="31" t="s">
        <v>641</v>
      </c>
      <c r="B35">
        <f>+SUMIFS('Contributor Payouts'!$C:$C,'Contributor Payouts'!$B:$B,'contributors by month'!$A35,'Contributor Payouts'!$D:$D,"&gt;="&amp;'contributors by month'!B$2,'Contributor Payouts'!$D:$D,"&lt;"&amp;'contributors by month'!C$2)</f>
        <v>0</v>
      </c>
      <c r="C35">
        <f>+SUMIFS('Contributor Payouts'!$C:$C,'Contributor Payouts'!$B:$B,'contributors by month'!$A35,'Contributor Payouts'!$D:$D,"&gt;="&amp;'contributors by month'!C$2,'Contributor Payouts'!$D:$D,"&lt;"&amp;'contributors by month'!D$2)</f>
        <v>0</v>
      </c>
      <c r="D35">
        <f>+SUMIFS('Contributor Payouts'!$C:$C,'Contributor Payouts'!$B:$B,'contributors by month'!$A35,'Contributor Payouts'!$D:$D,"&gt;="&amp;'contributors by month'!D$2,'Contributor Payouts'!$D:$D,"&lt;"&amp;'contributors by month'!E$2)</f>
        <v>0</v>
      </c>
      <c r="E35">
        <f>+SUMIFS('Contributor Payouts'!$C:$C,'Contributor Payouts'!$B:$B,'contributors by month'!$A35,'Contributor Payouts'!$D:$D,"&gt;="&amp;'contributors by month'!E$2,'Contributor Payouts'!$D:$D,"&lt;"&amp;'contributors by month'!F$2)</f>
        <v>0</v>
      </c>
      <c r="F35">
        <f>+SUMIFS('Contributor Payouts'!$C:$C,'Contributor Payouts'!$B:$B,'contributors by month'!$A35,'Contributor Payouts'!$D:$D,"&gt;="&amp;'contributors by month'!F$2,'Contributor Payouts'!$D:$D,"&lt;"&amp;'contributors by month'!G$2)</f>
        <v>0</v>
      </c>
      <c r="G35">
        <f>+SUMIFS('Contributor Payouts'!$C:$C,'Contributor Payouts'!$B:$B,'contributors by month'!$A35,'Contributor Payouts'!$D:$D,"&gt;="&amp;'contributors by month'!G$2,'Contributor Payouts'!$D:$D,"&lt;"&amp;'contributors by month'!H$2)</f>
        <v>0</v>
      </c>
      <c r="H35">
        <f>+SUMIFS('Contributor Payouts'!$C:$C,'Contributor Payouts'!$B:$B,'contributors by month'!$A35,'Contributor Payouts'!$D:$D,"&gt;="&amp;'contributors by month'!H$2,'Contributor Payouts'!$D:$D,"&lt;"&amp;'contributors by month'!I$2)</f>
        <v>0</v>
      </c>
      <c r="I35">
        <f>+SUMIFS('Contributor Payouts'!$C:$C,'Contributor Payouts'!$B:$B,'contributors by month'!$A35,'Contributor Payouts'!$D:$D,"&gt;="&amp;'contributors by month'!I$2,'Contributor Payouts'!$D:$D,"&lt;"&amp;'contributors by month'!J$2)</f>
        <v>0</v>
      </c>
      <c r="J35">
        <f>+SUMIFS('Contributor Payouts'!$C:$C,'Contributor Payouts'!$B:$B,'contributors by month'!$A35,'Contributor Payouts'!$D:$D,"&gt;="&amp;'contributors by month'!J$2,'Contributor Payouts'!$D:$D,"&lt;"&amp;'contributors by month'!K$2)</f>
        <v>0</v>
      </c>
      <c r="K35">
        <f>+SUMIFS('Contributor Payouts'!$C:$C,'Contributor Payouts'!$B:$B,'contributors by month'!$A35,'Contributor Payouts'!$D:$D,"&gt;="&amp;'contributors by month'!K$2,'Contributor Payouts'!$D:$D,"&lt;"&amp;'contributors by month'!L$2)</f>
        <v>750</v>
      </c>
      <c r="L35">
        <f>+SUMIFS('Contributor Payouts'!$C:$C,'Contributor Payouts'!$B:$B,'contributors by month'!$A35,'Contributor Payouts'!$D:$D,"&gt;="&amp;'contributors by month'!L$2,'Contributor Payouts'!$D:$D,"&lt;"&amp;'contributors by month'!M$2)</f>
        <v>2400</v>
      </c>
      <c r="M35">
        <f>+SUMIFS('Contributor Payouts'!$C:$C,'Contributor Payouts'!$B:$B,'contributors by month'!$A35,'Contributor Payouts'!$D:$D,"&gt;="&amp;'contributors by month'!M$2,'Contributor Payouts'!$D:$D,"&lt;"&amp;'contributors by month'!N$2)</f>
        <v>0</v>
      </c>
      <c r="N35">
        <f>+SUMIFS('Contributor Payouts'!$C:$C,'Contributor Payouts'!$B:$B,'contributors by month'!$A35,'Contributor Payouts'!$D:$D,"&gt;="&amp;'contributors by month'!N$2,'Contributor Payouts'!$D:$D,"&lt;"&amp;'contributors by month'!O$2)</f>
        <v>0</v>
      </c>
      <c r="O35">
        <f>+SUMIFS('Contributor Payouts'!$C:$C,'Contributor Payouts'!$B:$B,'contributors by month'!$A35,'Contributor Payouts'!$D:$D,"&gt;="&amp;'contributors by month'!O$2,'Contributor Payouts'!$D:$D,"&lt;"&amp;'contributors by month'!P$2)</f>
        <v>0</v>
      </c>
      <c r="P35">
        <f>+SUMIFS('Contributor Payouts'!$C:$C,'Contributor Payouts'!$B:$B,'contributors by month'!$A35,'Contributor Payouts'!$D:$D,"&gt;="&amp;'contributors by month'!P$2,'Contributor Payouts'!$D:$D,"&lt;"&amp;'contributors by month'!Q$2)</f>
        <v>0</v>
      </c>
      <c r="Q35">
        <f>+SUMIFS('Contributor Payouts'!$C:$C,'Contributor Payouts'!$B:$B,'contributors by month'!$A35,'Contributor Payouts'!$D:$D,"&gt;="&amp;'contributors by month'!Q$2,'Contributor Payouts'!$D:$D,"&lt;"&amp;'contributors by month'!R$2)</f>
        <v>0</v>
      </c>
      <c r="R35">
        <f>+SUMIFS('Contributor Payouts'!$C:$C,'Contributor Payouts'!$B:$B,'contributors by month'!$A35,'Contributor Payouts'!$D:$D,"&gt;="&amp;'contributors by month'!R$2,'Contributor Payouts'!$D:$D,"&lt;"&amp;'contributors by month'!S$2)</f>
        <v>0</v>
      </c>
    </row>
    <row r="36" spans="1:18" x14ac:dyDescent="0.2">
      <c r="A36" s="31" t="s">
        <v>646</v>
      </c>
      <c r="B36">
        <f>+SUMIFS('Contributor Payouts'!$C:$C,'Contributor Payouts'!$B:$B,'contributors by month'!$A36,'Contributor Payouts'!$D:$D,"&gt;="&amp;'contributors by month'!B$2,'Contributor Payouts'!$D:$D,"&lt;"&amp;'contributors by month'!C$2)</f>
        <v>0</v>
      </c>
      <c r="C36">
        <f>+SUMIFS('Contributor Payouts'!$C:$C,'Contributor Payouts'!$B:$B,'contributors by month'!$A36,'Contributor Payouts'!$D:$D,"&gt;="&amp;'contributors by month'!C$2,'Contributor Payouts'!$D:$D,"&lt;"&amp;'contributors by month'!D$2)</f>
        <v>0</v>
      </c>
      <c r="D36">
        <f>+SUMIFS('Contributor Payouts'!$C:$C,'Contributor Payouts'!$B:$B,'contributors by month'!$A36,'Contributor Payouts'!$D:$D,"&gt;="&amp;'contributors by month'!D$2,'Contributor Payouts'!$D:$D,"&lt;"&amp;'contributors by month'!E$2)</f>
        <v>0</v>
      </c>
      <c r="E36">
        <f>+SUMIFS('Contributor Payouts'!$C:$C,'Contributor Payouts'!$B:$B,'contributors by month'!$A36,'Contributor Payouts'!$D:$D,"&gt;="&amp;'contributors by month'!E$2,'Contributor Payouts'!$D:$D,"&lt;"&amp;'contributors by month'!F$2)</f>
        <v>0</v>
      </c>
      <c r="F36">
        <f>+SUMIFS('Contributor Payouts'!$C:$C,'Contributor Payouts'!$B:$B,'contributors by month'!$A36,'Contributor Payouts'!$D:$D,"&gt;="&amp;'contributors by month'!F$2,'Contributor Payouts'!$D:$D,"&lt;"&amp;'contributors by month'!G$2)</f>
        <v>0</v>
      </c>
      <c r="G36">
        <f>+SUMIFS('Contributor Payouts'!$C:$C,'Contributor Payouts'!$B:$B,'contributors by month'!$A36,'Contributor Payouts'!$D:$D,"&gt;="&amp;'contributors by month'!G$2,'Contributor Payouts'!$D:$D,"&lt;"&amp;'contributors by month'!H$2)</f>
        <v>0</v>
      </c>
      <c r="H36">
        <f>+SUMIFS('Contributor Payouts'!$C:$C,'Contributor Payouts'!$B:$B,'contributors by month'!$A36,'Contributor Payouts'!$D:$D,"&gt;="&amp;'contributors by month'!H$2,'Contributor Payouts'!$D:$D,"&lt;"&amp;'contributors by month'!I$2)</f>
        <v>0</v>
      </c>
      <c r="I36">
        <f>+SUMIFS('Contributor Payouts'!$C:$C,'Contributor Payouts'!$B:$B,'contributors by month'!$A36,'Contributor Payouts'!$D:$D,"&gt;="&amp;'contributors by month'!I$2,'Contributor Payouts'!$D:$D,"&lt;"&amp;'contributors by month'!J$2)</f>
        <v>0</v>
      </c>
      <c r="J36">
        <f>+SUMIFS('Contributor Payouts'!$C:$C,'Contributor Payouts'!$B:$B,'contributors by month'!$A36,'Contributor Payouts'!$D:$D,"&gt;="&amp;'contributors by month'!J$2,'Contributor Payouts'!$D:$D,"&lt;"&amp;'contributors by month'!K$2)</f>
        <v>0</v>
      </c>
      <c r="K36">
        <f>+SUMIFS('Contributor Payouts'!$C:$C,'Contributor Payouts'!$B:$B,'contributors by month'!$A36,'Contributor Payouts'!$D:$D,"&gt;="&amp;'contributors by month'!K$2,'Contributor Payouts'!$D:$D,"&lt;"&amp;'contributors by month'!L$2)</f>
        <v>0</v>
      </c>
      <c r="L36">
        <f>+SUMIFS('Contributor Payouts'!$C:$C,'Contributor Payouts'!$B:$B,'contributors by month'!$A36,'Contributor Payouts'!$D:$D,"&gt;="&amp;'contributors by month'!L$2,'Contributor Payouts'!$D:$D,"&lt;"&amp;'contributors by month'!M$2)</f>
        <v>625</v>
      </c>
      <c r="M36">
        <f>+SUMIFS('Contributor Payouts'!$C:$C,'Contributor Payouts'!$B:$B,'contributors by month'!$A36,'Contributor Payouts'!$D:$D,"&gt;="&amp;'contributors by month'!M$2,'Contributor Payouts'!$D:$D,"&lt;"&amp;'contributors by month'!N$2)</f>
        <v>0</v>
      </c>
      <c r="N36">
        <f>+SUMIFS('Contributor Payouts'!$C:$C,'Contributor Payouts'!$B:$B,'contributors by month'!$A36,'Contributor Payouts'!$D:$D,"&gt;="&amp;'contributors by month'!N$2,'Contributor Payouts'!$D:$D,"&lt;"&amp;'contributors by month'!O$2)</f>
        <v>0</v>
      </c>
      <c r="O36">
        <f>+SUMIFS('Contributor Payouts'!$C:$C,'Contributor Payouts'!$B:$B,'contributors by month'!$A36,'Contributor Payouts'!$D:$D,"&gt;="&amp;'contributors by month'!O$2,'Contributor Payouts'!$D:$D,"&lt;"&amp;'contributors by month'!P$2)</f>
        <v>0</v>
      </c>
      <c r="P36">
        <f>+SUMIFS('Contributor Payouts'!$C:$C,'Contributor Payouts'!$B:$B,'contributors by month'!$A36,'Contributor Payouts'!$D:$D,"&gt;="&amp;'contributors by month'!P$2,'Contributor Payouts'!$D:$D,"&lt;"&amp;'contributors by month'!Q$2)</f>
        <v>0</v>
      </c>
      <c r="Q36">
        <f>+SUMIFS('Contributor Payouts'!$C:$C,'Contributor Payouts'!$B:$B,'contributors by month'!$A36,'Contributor Payouts'!$D:$D,"&gt;="&amp;'contributors by month'!Q$2,'Contributor Payouts'!$D:$D,"&lt;"&amp;'contributors by month'!R$2)</f>
        <v>0</v>
      </c>
      <c r="R36">
        <f>+SUMIFS('Contributor Payouts'!$C:$C,'Contributor Payouts'!$B:$B,'contributors by month'!$A36,'Contributor Payouts'!$D:$D,"&gt;="&amp;'contributors by month'!R$2,'Contributor Payouts'!$D:$D,"&lt;"&amp;'contributors by month'!S$2)</f>
        <v>0</v>
      </c>
    </row>
    <row r="37" spans="1:18" x14ac:dyDescent="0.2">
      <c r="A37" s="31" t="s">
        <v>1323</v>
      </c>
      <c r="B37">
        <f>+SUMIFS('Contributor Payouts'!$C:$C,'Contributor Payouts'!$B:$B,'contributors by month'!$A37,'Contributor Payouts'!$D:$D,"&gt;="&amp;'contributors by month'!B$2,'Contributor Payouts'!$D:$D,"&lt;"&amp;'contributors by month'!C$2)</f>
        <v>0</v>
      </c>
      <c r="C37">
        <f>+SUMIFS('Contributor Payouts'!$C:$C,'Contributor Payouts'!$B:$B,'contributors by month'!$A37,'Contributor Payouts'!$D:$D,"&gt;="&amp;'contributors by month'!C$2,'Contributor Payouts'!$D:$D,"&lt;"&amp;'contributors by month'!D$2)</f>
        <v>0</v>
      </c>
      <c r="D37">
        <f>+SUMIFS('Contributor Payouts'!$C:$C,'Contributor Payouts'!$B:$B,'contributors by month'!$A37,'Contributor Payouts'!$D:$D,"&gt;="&amp;'contributors by month'!D$2,'Contributor Payouts'!$D:$D,"&lt;"&amp;'contributors by month'!E$2)</f>
        <v>0</v>
      </c>
      <c r="E37">
        <f>+SUMIFS('Contributor Payouts'!$C:$C,'Contributor Payouts'!$B:$B,'contributors by month'!$A37,'Contributor Payouts'!$D:$D,"&gt;="&amp;'contributors by month'!E$2,'Contributor Payouts'!$D:$D,"&lt;"&amp;'contributors by month'!F$2)</f>
        <v>0</v>
      </c>
      <c r="F37">
        <f>+SUMIFS('Contributor Payouts'!$C:$C,'Contributor Payouts'!$B:$B,'contributors by month'!$A37,'Contributor Payouts'!$D:$D,"&gt;="&amp;'contributors by month'!F$2,'Contributor Payouts'!$D:$D,"&lt;"&amp;'contributors by month'!G$2)</f>
        <v>0</v>
      </c>
      <c r="G37">
        <f>+SUMIFS('Contributor Payouts'!$C:$C,'Contributor Payouts'!$B:$B,'contributors by month'!$A37,'Contributor Payouts'!$D:$D,"&gt;="&amp;'contributors by month'!G$2,'Contributor Payouts'!$D:$D,"&lt;"&amp;'contributors by month'!H$2)</f>
        <v>0</v>
      </c>
      <c r="H37">
        <f>+SUMIFS('Contributor Payouts'!$C:$C,'Contributor Payouts'!$B:$B,'contributors by month'!$A37,'Contributor Payouts'!$D:$D,"&gt;="&amp;'contributors by month'!H$2,'Contributor Payouts'!$D:$D,"&lt;"&amp;'contributors by month'!I$2)</f>
        <v>0</v>
      </c>
      <c r="I37">
        <f>+SUMIFS('Contributor Payouts'!$C:$C,'Contributor Payouts'!$B:$B,'contributors by month'!$A37,'Contributor Payouts'!$D:$D,"&gt;="&amp;'contributors by month'!I$2,'Contributor Payouts'!$D:$D,"&lt;"&amp;'contributors by month'!J$2)</f>
        <v>0</v>
      </c>
      <c r="J37">
        <f>+SUMIFS('Contributor Payouts'!$C:$C,'Contributor Payouts'!$B:$B,'contributors by month'!$A37,'Contributor Payouts'!$D:$D,"&gt;="&amp;'contributors by month'!J$2,'Contributor Payouts'!$D:$D,"&lt;"&amp;'contributors by month'!K$2)</f>
        <v>0</v>
      </c>
      <c r="K37">
        <f>+SUMIFS('Contributor Payouts'!$C:$C,'Contributor Payouts'!$B:$B,'contributors by month'!$A37,'Contributor Payouts'!$D:$D,"&gt;="&amp;'contributors by month'!K$2,'Contributor Payouts'!$D:$D,"&lt;"&amp;'contributors by month'!L$2)</f>
        <v>0</v>
      </c>
      <c r="L37">
        <f>+SUMIFS('Contributor Payouts'!$C:$C,'Contributor Payouts'!$B:$B,'contributors by month'!$A37,'Contributor Payouts'!$D:$D,"&gt;="&amp;'contributors by month'!L$2,'Contributor Payouts'!$D:$D,"&lt;"&amp;'contributors by month'!M$2)</f>
        <v>0</v>
      </c>
      <c r="M37">
        <f>+SUMIFS('Contributor Payouts'!$C:$C,'Contributor Payouts'!$B:$B,'contributors by month'!$A37,'Contributor Payouts'!$D:$D,"&gt;="&amp;'contributors by month'!M$2,'Contributor Payouts'!$D:$D,"&lt;"&amp;'contributors by month'!N$2)</f>
        <v>0</v>
      </c>
      <c r="N37">
        <f>+SUMIFS('Contributor Payouts'!$C:$C,'Contributor Payouts'!$B:$B,'contributors by month'!$A37,'Contributor Payouts'!$D:$D,"&gt;="&amp;'contributors by month'!N$2,'Contributor Payouts'!$D:$D,"&lt;"&amp;'contributors by month'!O$2)</f>
        <v>2400</v>
      </c>
      <c r="O37">
        <f>+SUMIFS('Contributor Payouts'!$C:$C,'Contributor Payouts'!$B:$B,'contributors by month'!$A37,'Contributor Payouts'!$D:$D,"&gt;="&amp;'contributors by month'!O$2,'Contributor Payouts'!$D:$D,"&lt;"&amp;'contributors by month'!P$2)</f>
        <v>0</v>
      </c>
      <c r="P37">
        <f>+SUMIFS('Contributor Payouts'!$C:$C,'Contributor Payouts'!$B:$B,'contributors by month'!$A37,'Contributor Payouts'!$D:$D,"&gt;="&amp;'contributors by month'!P$2,'Contributor Payouts'!$D:$D,"&lt;"&amp;'contributors by month'!Q$2)</f>
        <v>0</v>
      </c>
      <c r="Q37">
        <f>+SUMIFS('Contributor Payouts'!$C:$C,'Contributor Payouts'!$B:$B,'contributors by month'!$A37,'Contributor Payouts'!$D:$D,"&gt;="&amp;'contributors by month'!Q$2,'Contributor Payouts'!$D:$D,"&lt;"&amp;'contributors by month'!R$2)</f>
        <v>0</v>
      </c>
      <c r="R37">
        <f>+SUMIFS('Contributor Payouts'!$C:$C,'Contributor Payouts'!$B:$B,'contributors by month'!$A37,'Contributor Payouts'!$D:$D,"&gt;="&amp;'contributors by month'!R$2,'Contributor Payouts'!$D:$D,"&lt;"&amp;'contributors by month'!S$2)</f>
        <v>0</v>
      </c>
    </row>
    <row r="38" spans="1:18" x14ac:dyDescent="0.2">
      <c r="A38" s="31" t="s">
        <v>650</v>
      </c>
      <c r="B38">
        <f>+SUMIFS('Contributor Payouts'!$C:$C,'Contributor Payouts'!$B:$B,'contributors by month'!$A38,'Contributor Payouts'!$D:$D,"&gt;="&amp;'contributors by month'!B$2,'Contributor Payouts'!$D:$D,"&lt;"&amp;'contributors by month'!C$2)</f>
        <v>0</v>
      </c>
      <c r="C38">
        <f>+SUMIFS('Contributor Payouts'!$C:$C,'Contributor Payouts'!$B:$B,'contributors by month'!$A38,'Contributor Payouts'!$D:$D,"&gt;="&amp;'contributors by month'!C$2,'Contributor Payouts'!$D:$D,"&lt;"&amp;'contributors by month'!D$2)</f>
        <v>0</v>
      </c>
      <c r="D38">
        <f>+SUMIFS('Contributor Payouts'!$C:$C,'Contributor Payouts'!$B:$B,'contributors by month'!$A38,'Contributor Payouts'!$D:$D,"&gt;="&amp;'contributors by month'!D$2,'Contributor Payouts'!$D:$D,"&lt;"&amp;'contributors by month'!E$2)</f>
        <v>0</v>
      </c>
      <c r="E38">
        <f>+SUMIFS('Contributor Payouts'!$C:$C,'Contributor Payouts'!$B:$B,'contributors by month'!$A38,'Contributor Payouts'!$D:$D,"&gt;="&amp;'contributors by month'!E$2,'Contributor Payouts'!$D:$D,"&lt;"&amp;'contributors by month'!F$2)</f>
        <v>0</v>
      </c>
      <c r="F38">
        <f>+SUMIFS('Contributor Payouts'!$C:$C,'Contributor Payouts'!$B:$B,'contributors by month'!$A38,'Contributor Payouts'!$D:$D,"&gt;="&amp;'contributors by month'!F$2,'Contributor Payouts'!$D:$D,"&lt;"&amp;'contributors by month'!G$2)</f>
        <v>0</v>
      </c>
      <c r="G38">
        <f>+SUMIFS('Contributor Payouts'!$C:$C,'Contributor Payouts'!$B:$B,'contributors by month'!$A38,'Contributor Payouts'!$D:$D,"&gt;="&amp;'contributors by month'!G$2,'Contributor Payouts'!$D:$D,"&lt;"&amp;'contributors by month'!H$2)</f>
        <v>0</v>
      </c>
      <c r="H38">
        <f>+SUMIFS('Contributor Payouts'!$C:$C,'Contributor Payouts'!$B:$B,'contributors by month'!$A38,'Contributor Payouts'!$D:$D,"&gt;="&amp;'contributors by month'!H$2,'Contributor Payouts'!$D:$D,"&lt;"&amp;'contributors by month'!I$2)</f>
        <v>3000</v>
      </c>
      <c r="I38">
        <f>+SUMIFS('Contributor Payouts'!$C:$C,'Contributor Payouts'!$B:$B,'contributors by month'!$A38,'Contributor Payouts'!$D:$D,"&gt;="&amp;'contributors by month'!I$2,'Contributor Payouts'!$D:$D,"&lt;"&amp;'contributors by month'!J$2)</f>
        <v>3000</v>
      </c>
      <c r="J38">
        <f>+SUMIFS('Contributor Payouts'!$C:$C,'Contributor Payouts'!$B:$B,'contributors by month'!$A38,'Contributor Payouts'!$D:$D,"&gt;="&amp;'contributors by month'!J$2,'Contributor Payouts'!$D:$D,"&lt;"&amp;'contributors by month'!K$2)</f>
        <v>8000</v>
      </c>
      <c r="K38">
        <f>+SUMIFS('Contributor Payouts'!$C:$C,'Contributor Payouts'!$B:$B,'contributors by month'!$A38,'Contributor Payouts'!$D:$D,"&gt;="&amp;'contributors by month'!K$2,'Contributor Payouts'!$D:$D,"&lt;"&amp;'contributors by month'!L$2)</f>
        <v>0</v>
      </c>
      <c r="L38">
        <f>+SUMIFS('Contributor Payouts'!$C:$C,'Contributor Payouts'!$B:$B,'contributors by month'!$A38,'Contributor Payouts'!$D:$D,"&gt;="&amp;'contributors by month'!L$2,'Contributor Payouts'!$D:$D,"&lt;"&amp;'contributors by month'!M$2)</f>
        <v>0</v>
      </c>
      <c r="M38">
        <f>+SUMIFS('Contributor Payouts'!$C:$C,'Contributor Payouts'!$B:$B,'contributors by month'!$A38,'Contributor Payouts'!$D:$D,"&gt;="&amp;'contributors by month'!M$2,'Contributor Payouts'!$D:$D,"&lt;"&amp;'contributors by month'!N$2)</f>
        <v>0</v>
      </c>
      <c r="N38">
        <f>+SUMIFS('Contributor Payouts'!$C:$C,'Contributor Payouts'!$B:$B,'contributors by month'!$A38,'Contributor Payouts'!$D:$D,"&gt;="&amp;'contributors by month'!N$2,'Contributor Payouts'!$D:$D,"&lt;"&amp;'contributors by month'!O$2)</f>
        <v>0</v>
      </c>
      <c r="O38">
        <f>+SUMIFS('Contributor Payouts'!$C:$C,'Contributor Payouts'!$B:$B,'contributors by month'!$A38,'Contributor Payouts'!$D:$D,"&gt;="&amp;'contributors by month'!O$2,'Contributor Payouts'!$D:$D,"&lt;"&amp;'contributors by month'!P$2)</f>
        <v>0</v>
      </c>
      <c r="P38">
        <f>+SUMIFS('Contributor Payouts'!$C:$C,'Contributor Payouts'!$B:$B,'contributors by month'!$A38,'Contributor Payouts'!$D:$D,"&gt;="&amp;'contributors by month'!P$2,'Contributor Payouts'!$D:$D,"&lt;"&amp;'contributors by month'!Q$2)</f>
        <v>0</v>
      </c>
      <c r="Q38">
        <f>+SUMIFS('Contributor Payouts'!$C:$C,'Contributor Payouts'!$B:$B,'contributors by month'!$A38,'Contributor Payouts'!$D:$D,"&gt;="&amp;'contributors by month'!Q$2,'Contributor Payouts'!$D:$D,"&lt;"&amp;'contributors by month'!R$2)</f>
        <v>0</v>
      </c>
      <c r="R38">
        <f>+SUMIFS('Contributor Payouts'!$C:$C,'Contributor Payouts'!$B:$B,'contributors by month'!$A38,'Contributor Payouts'!$D:$D,"&gt;="&amp;'contributors by month'!R$2,'Contributor Payouts'!$D:$D,"&lt;"&amp;'contributors by month'!S$2)</f>
        <v>0</v>
      </c>
    </row>
    <row r="39" spans="1:18" x14ac:dyDescent="0.2">
      <c r="A39" s="31" t="s">
        <v>660</v>
      </c>
      <c r="B39">
        <f>+SUMIFS('Contributor Payouts'!$C:$C,'Contributor Payouts'!$B:$B,'contributors by month'!$A39,'Contributor Payouts'!$D:$D,"&gt;="&amp;'contributors by month'!B$2,'Contributor Payouts'!$D:$D,"&lt;"&amp;'contributors by month'!C$2)</f>
        <v>7000</v>
      </c>
      <c r="C39">
        <f>+SUMIFS('Contributor Payouts'!$C:$C,'Contributor Payouts'!$B:$B,'contributors by month'!$A39,'Contributor Payouts'!$D:$D,"&gt;="&amp;'contributors by month'!C$2,'Contributor Payouts'!$D:$D,"&lt;"&amp;'contributors by month'!D$2)</f>
        <v>7000</v>
      </c>
      <c r="D39">
        <f>+SUMIFS('Contributor Payouts'!$C:$C,'Contributor Payouts'!$B:$B,'contributors by month'!$A39,'Contributor Payouts'!$D:$D,"&gt;="&amp;'contributors by month'!D$2,'Contributor Payouts'!$D:$D,"&lt;"&amp;'contributors by month'!E$2)</f>
        <v>6250</v>
      </c>
      <c r="E39">
        <f>+SUMIFS('Contributor Payouts'!$C:$C,'Contributor Payouts'!$B:$B,'contributors by month'!$A39,'Contributor Payouts'!$D:$D,"&gt;="&amp;'contributors by month'!E$2,'Contributor Payouts'!$D:$D,"&lt;"&amp;'contributors by month'!F$2)</f>
        <v>6250</v>
      </c>
      <c r="F39">
        <f>+SUMIFS('Contributor Payouts'!$C:$C,'Contributor Payouts'!$B:$B,'contributors by month'!$A39,'Contributor Payouts'!$D:$D,"&gt;="&amp;'contributors by month'!F$2,'Contributor Payouts'!$D:$D,"&lt;"&amp;'contributors by month'!G$2)</f>
        <v>0</v>
      </c>
      <c r="G39">
        <f>+SUMIFS('Contributor Payouts'!$C:$C,'Contributor Payouts'!$B:$B,'contributors by month'!$A39,'Contributor Payouts'!$D:$D,"&gt;="&amp;'contributors by month'!G$2,'Contributor Payouts'!$D:$D,"&lt;"&amp;'contributors by month'!H$2)</f>
        <v>0</v>
      </c>
      <c r="H39">
        <f>+SUMIFS('Contributor Payouts'!$C:$C,'Contributor Payouts'!$B:$B,'contributors by month'!$A39,'Contributor Payouts'!$D:$D,"&gt;="&amp;'contributors by month'!H$2,'Contributor Payouts'!$D:$D,"&lt;"&amp;'contributors by month'!I$2)</f>
        <v>0</v>
      </c>
      <c r="I39">
        <f>+SUMIFS('Contributor Payouts'!$C:$C,'Contributor Payouts'!$B:$B,'contributors by month'!$A39,'Contributor Payouts'!$D:$D,"&gt;="&amp;'contributors by month'!I$2,'Contributor Payouts'!$D:$D,"&lt;"&amp;'contributors by month'!J$2)</f>
        <v>0</v>
      </c>
      <c r="J39">
        <f>+SUMIFS('Contributor Payouts'!$C:$C,'Contributor Payouts'!$B:$B,'contributors by month'!$A39,'Contributor Payouts'!$D:$D,"&gt;="&amp;'contributors by month'!J$2,'Contributor Payouts'!$D:$D,"&lt;"&amp;'contributors by month'!K$2)</f>
        <v>0</v>
      </c>
      <c r="K39">
        <f>+SUMIFS('Contributor Payouts'!$C:$C,'Contributor Payouts'!$B:$B,'contributors by month'!$A39,'Contributor Payouts'!$D:$D,"&gt;="&amp;'contributors by month'!K$2,'Contributor Payouts'!$D:$D,"&lt;"&amp;'contributors by month'!L$2)</f>
        <v>0</v>
      </c>
      <c r="L39">
        <f>+SUMIFS('Contributor Payouts'!$C:$C,'Contributor Payouts'!$B:$B,'contributors by month'!$A39,'Contributor Payouts'!$D:$D,"&gt;="&amp;'contributors by month'!L$2,'Contributor Payouts'!$D:$D,"&lt;"&amp;'contributors by month'!M$2)</f>
        <v>0</v>
      </c>
      <c r="M39">
        <f>+SUMIFS('Contributor Payouts'!$C:$C,'Contributor Payouts'!$B:$B,'contributors by month'!$A39,'Contributor Payouts'!$D:$D,"&gt;="&amp;'contributors by month'!M$2,'Contributor Payouts'!$D:$D,"&lt;"&amp;'contributors by month'!N$2)</f>
        <v>0</v>
      </c>
      <c r="N39">
        <f>+SUMIFS('Contributor Payouts'!$C:$C,'Contributor Payouts'!$B:$B,'contributors by month'!$A39,'Contributor Payouts'!$D:$D,"&gt;="&amp;'contributors by month'!N$2,'Contributor Payouts'!$D:$D,"&lt;"&amp;'contributors by month'!O$2)</f>
        <v>0</v>
      </c>
      <c r="O39">
        <f>+SUMIFS('Contributor Payouts'!$C:$C,'Contributor Payouts'!$B:$B,'contributors by month'!$A39,'Contributor Payouts'!$D:$D,"&gt;="&amp;'contributors by month'!O$2,'Contributor Payouts'!$D:$D,"&lt;"&amp;'contributors by month'!P$2)</f>
        <v>0</v>
      </c>
      <c r="P39">
        <f>+SUMIFS('Contributor Payouts'!$C:$C,'Contributor Payouts'!$B:$B,'contributors by month'!$A39,'Contributor Payouts'!$D:$D,"&gt;="&amp;'contributors by month'!P$2,'Contributor Payouts'!$D:$D,"&lt;"&amp;'contributors by month'!Q$2)</f>
        <v>0</v>
      </c>
      <c r="Q39">
        <f>+SUMIFS('Contributor Payouts'!$C:$C,'Contributor Payouts'!$B:$B,'contributors by month'!$A39,'Contributor Payouts'!$D:$D,"&gt;="&amp;'contributors by month'!Q$2,'Contributor Payouts'!$D:$D,"&lt;"&amp;'contributors by month'!R$2)</f>
        <v>0</v>
      </c>
      <c r="R39">
        <f>+SUMIFS('Contributor Payouts'!$C:$C,'Contributor Payouts'!$B:$B,'contributors by month'!$A39,'Contributor Payouts'!$D:$D,"&gt;="&amp;'contributors by month'!R$2,'Contributor Payouts'!$D:$D,"&lt;"&amp;'contributors by month'!S$2)</f>
        <v>0</v>
      </c>
    </row>
    <row r="40" spans="1:18" x14ac:dyDescent="0.2">
      <c r="A40" s="31" t="s">
        <v>670</v>
      </c>
      <c r="B40">
        <f>+SUMIFS('Contributor Payouts'!$C:$C,'Contributor Payouts'!$B:$B,'contributors by month'!$A40,'Contributor Payouts'!$D:$D,"&gt;="&amp;'contributors by month'!B$2,'Contributor Payouts'!$D:$D,"&lt;"&amp;'contributors by month'!C$2)</f>
        <v>0</v>
      </c>
      <c r="C40">
        <f>+SUMIFS('Contributor Payouts'!$C:$C,'Contributor Payouts'!$B:$B,'contributors by month'!$A40,'Contributor Payouts'!$D:$D,"&gt;="&amp;'contributors by month'!C$2,'Contributor Payouts'!$D:$D,"&lt;"&amp;'contributors by month'!D$2)</f>
        <v>0</v>
      </c>
      <c r="D40">
        <f>+SUMIFS('Contributor Payouts'!$C:$C,'Contributor Payouts'!$B:$B,'contributors by month'!$A40,'Contributor Payouts'!$D:$D,"&gt;="&amp;'contributors by month'!D$2,'Contributor Payouts'!$D:$D,"&lt;"&amp;'contributors by month'!E$2)</f>
        <v>0</v>
      </c>
      <c r="E40">
        <f>+SUMIFS('Contributor Payouts'!$C:$C,'Contributor Payouts'!$B:$B,'contributors by month'!$A40,'Contributor Payouts'!$D:$D,"&gt;="&amp;'contributors by month'!E$2,'Contributor Payouts'!$D:$D,"&lt;"&amp;'contributors by month'!F$2)</f>
        <v>0</v>
      </c>
      <c r="F40">
        <f>+SUMIFS('Contributor Payouts'!$C:$C,'Contributor Payouts'!$B:$B,'contributors by month'!$A40,'Contributor Payouts'!$D:$D,"&gt;="&amp;'contributors by month'!F$2,'Contributor Payouts'!$D:$D,"&lt;"&amp;'contributors by month'!G$2)</f>
        <v>750</v>
      </c>
      <c r="G40">
        <f>+SUMIFS('Contributor Payouts'!$C:$C,'Contributor Payouts'!$B:$B,'contributors by month'!$A40,'Contributor Payouts'!$D:$D,"&gt;="&amp;'contributors by month'!G$2,'Contributor Payouts'!$D:$D,"&lt;"&amp;'contributors by month'!H$2)</f>
        <v>3600</v>
      </c>
      <c r="H40">
        <f>+SUMIFS('Contributor Payouts'!$C:$C,'Contributor Payouts'!$B:$B,'contributors by month'!$A40,'Contributor Payouts'!$D:$D,"&gt;="&amp;'contributors by month'!H$2,'Contributor Payouts'!$D:$D,"&lt;"&amp;'contributors by month'!I$2)</f>
        <v>3045</v>
      </c>
      <c r="I40">
        <f>+SUMIFS('Contributor Payouts'!$C:$C,'Contributor Payouts'!$B:$B,'contributors by month'!$A40,'Contributor Payouts'!$D:$D,"&gt;="&amp;'contributors by month'!I$2,'Contributor Payouts'!$D:$D,"&lt;"&amp;'contributors by month'!J$2)</f>
        <v>6000</v>
      </c>
      <c r="J40">
        <f>+SUMIFS('Contributor Payouts'!$C:$C,'Contributor Payouts'!$B:$B,'contributors by month'!$A40,'Contributor Payouts'!$D:$D,"&gt;="&amp;'contributors by month'!J$2,'Contributor Payouts'!$D:$D,"&lt;"&amp;'contributors by month'!K$2)</f>
        <v>5100</v>
      </c>
      <c r="K40">
        <f>+SUMIFS('Contributor Payouts'!$C:$C,'Contributor Payouts'!$B:$B,'contributors by month'!$A40,'Contributor Payouts'!$D:$D,"&gt;="&amp;'contributors by month'!K$2,'Contributor Payouts'!$D:$D,"&lt;"&amp;'contributors by month'!L$2)</f>
        <v>7000</v>
      </c>
      <c r="L40">
        <f>+SUMIFS('Contributor Payouts'!$C:$C,'Contributor Payouts'!$B:$B,'contributors by month'!$A40,'Contributor Payouts'!$D:$D,"&gt;="&amp;'contributors by month'!L$2,'Contributor Payouts'!$D:$D,"&lt;"&amp;'contributors by month'!M$2)</f>
        <v>7000</v>
      </c>
      <c r="M40">
        <f>+SUMIFS('Contributor Payouts'!$C:$C,'Contributor Payouts'!$B:$B,'contributors by month'!$A40,'Contributor Payouts'!$D:$D,"&gt;="&amp;'contributors by month'!M$2,'Contributor Payouts'!$D:$D,"&lt;"&amp;'contributors by month'!N$2)</f>
        <v>7580</v>
      </c>
      <c r="N40">
        <f>+SUMIFS('Contributor Payouts'!$C:$C,'Contributor Payouts'!$B:$B,'contributors by month'!$A40,'Contributor Payouts'!$D:$D,"&gt;="&amp;'contributors by month'!N$2,'Contributor Payouts'!$D:$D,"&lt;"&amp;'contributors by month'!O$2)</f>
        <v>6800</v>
      </c>
      <c r="O40">
        <f>+SUMIFS('Contributor Payouts'!$C:$C,'Contributor Payouts'!$B:$B,'contributors by month'!$A40,'Contributor Payouts'!$D:$D,"&gt;="&amp;'contributors by month'!O$2,'Contributor Payouts'!$D:$D,"&lt;"&amp;'contributors by month'!P$2)</f>
        <v>13600</v>
      </c>
      <c r="P40">
        <f>+SUMIFS('Contributor Payouts'!$C:$C,'Contributor Payouts'!$B:$B,'contributors by month'!$A40,'Contributor Payouts'!$D:$D,"&gt;="&amp;'contributors by month'!P$2,'Contributor Payouts'!$D:$D,"&lt;"&amp;'contributors by month'!Q$2)</f>
        <v>8000</v>
      </c>
      <c r="Q40">
        <f>+SUMIFS('Contributor Payouts'!$C:$C,'Contributor Payouts'!$B:$B,'contributors by month'!$A40,'Contributor Payouts'!$D:$D,"&gt;="&amp;'contributors by month'!Q$2,'Contributor Payouts'!$D:$D,"&lt;"&amp;'contributors by month'!R$2)</f>
        <v>8000</v>
      </c>
      <c r="R40">
        <f>+SUMIFS('Contributor Payouts'!$C:$C,'Contributor Payouts'!$B:$B,'contributors by month'!$A40,'Contributor Payouts'!$D:$D,"&gt;="&amp;'contributors by month'!R$2,'Contributor Payouts'!$D:$D,"&lt;"&amp;'contributors by month'!S$2)</f>
        <v>0</v>
      </c>
    </row>
    <row r="41" spans="1:18" x14ac:dyDescent="0.2">
      <c r="A41" s="31" t="s">
        <v>702</v>
      </c>
      <c r="B41">
        <f>+SUMIFS('Contributor Payouts'!$C:$C,'Contributor Payouts'!$B:$B,'contributors by month'!$A41,'Contributor Payouts'!$D:$D,"&gt;="&amp;'contributors by month'!B$2,'Contributor Payouts'!$D:$D,"&lt;"&amp;'contributors by month'!C$2)</f>
        <v>4000</v>
      </c>
      <c r="C41">
        <f>+SUMIFS('Contributor Payouts'!$C:$C,'Contributor Payouts'!$B:$B,'contributors by month'!$A41,'Contributor Payouts'!$D:$D,"&gt;="&amp;'contributors by month'!C$2,'Contributor Payouts'!$D:$D,"&lt;"&amp;'contributors by month'!D$2)</f>
        <v>0</v>
      </c>
      <c r="D41">
        <f>+SUMIFS('Contributor Payouts'!$C:$C,'Contributor Payouts'!$B:$B,'contributors by month'!$A41,'Contributor Payouts'!$D:$D,"&gt;="&amp;'contributors by month'!D$2,'Contributor Payouts'!$D:$D,"&lt;"&amp;'contributors by month'!E$2)</f>
        <v>2000</v>
      </c>
      <c r="E41">
        <f>+SUMIFS('Contributor Payouts'!$C:$C,'Contributor Payouts'!$B:$B,'contributors by month'!$A41,'Contributor Payouts'!$D:$D,"&gt;="&amp;'contributors by month'!E$2,'Contributor Payouts'!$D:$D,"&lt;"&amp;'contributors by month'!F$2)</f>
        <v>0</v>
      </c>
      <c r="F41">
        <f>+SUMIFS('Contributor Payouts'!$C:$C,'Contributor Payouts'!$B:$B,'contributors by month'!$A41,'Contributor Payouts'!$D:$D,"&gt;="&amp;'contributors by month'!F$2,'Contributor Payouts'!$D:$D,"&lt;"&amp;'contributors by month'!G$2)</f>
        <v>0</v>
      </c>
      <c r="G41">
        <f>+SUMIFS('Contributor Payouts'!$C:$C,'Contributor Payouts'!$B:$B,'contributors by month'!$A41,'Contributor Payouts'!$D:$D,"&gt;="&amp;'contributors by month'!G$2,'Contributor Payouts'!$D:$D,"&lt;"&amp;'contributors by month'!H$2)</f>
        <v>0</v>
      </c>
      <c r="H41">
        <f>+SUMIFS('Contributor Payouts'!$C:$C,'Contributor Payouts'!$B:$B,'contributors by month'!$A41,'Contributor Payouts'!$D:$D,"&gt;="&amp;'contributors by month'!H$2,'Contributor Payouts'!$D:$D,"&lt;"&amp;'contributors by month'!I$2)</f>
        <v>0</v>
      </c>
      <c r="I41">
        <f>+SUMIFS('Contributor Payouts'!$C:$C,'Contributor Payouts'!$B:$B,'contributors by month'!$A41,'Contributor Payouts'!$D:$D,"&gt;="&amp;'contributors by month'!I$2,'Contributor Payouts'!$D:$D,"&lt;"&amp;'contributors by month'!J$2)</f>
        <v>0</v>
      </c>
      <c r="J41">
        <f>+SUMIFS('Contributor Payouts'!$C:$C,'Contributor Payouts'!$B:$B,'contributors by month'!$A41,'Contributor Payouts'!$D:$D,"&gt;="&amp;'contributors by month'!J$2,'Contributor Payouts'!$D:$D,"&lt;"&amp;'contributors by month'!K$2)</f>
        <v>0</v>
      </c>
      <c r="K41">
        <f>+SUMIFS('Contributor Payouts'!$C:$C,'Contributor Payouts'!$B:$B,'contributors by month'!$A41,'Contributor Payouts'!$D:$D,"&gt;="&amp;'contributors by month'!K$2,'Contributor Payouts'!$D:$D,"&lt;"&amp;'contributors by month'!L$2)</f>
        <v>0</v>
      </c>
      <c r="L41">
        <f>+SUMIFS('Contributor Payouts'!$C:$C,'Contributor Payouts'!$B:$B,'contributors by month'!$A41,'Contributor Payouts'!$D:$D,"&gt;="&amp;'contributors by month'!L$2,'Contributor Payouts'!$D:$D,"&lt;"&amp;'contributors by month'!M$2)</f>
        <v>0</v>
      </c>
      <c r="M41">
        <f>+SUMIFS('Contributor Payouts'!$C:$C,'Contributor Payouts'!$B:$B,'contributors by month'!$A41,'Contributor Payouts'!$D:$D,"&gt;="&amp;'contributors by month'!M$2,'Contributor Payouts'!$D:$D,"&lt;"&amp;'contributors by month'!N$2)</f>
        <v>0</v>
      </c>
      <c r="N41">
        <f>+SUMIFS('Contributor Payouts'!$C:$C,'Contributor Payouts'!$B:$B,'contributors by month'!$A41,'Contributor Payouts'!$D:$D,"&gt;="&amp;'contributors by month'!N$2,'Contributor Payouts'!$D:$D,"&lt;"&amp;'contributors by month'!O$2)</f>
        <v>0</v>
      </c>
      <c r="O41">
        <f>+SUMIFS('Contributor Payouts'!$C:$C,'Contributor Payouts'!$B:$B,'contributors by month'!$A41,'Contributor Payouts'!$D:$D,"&gt;="&amp;'contributors by month'!O$2,'Contributor Payouts'!$D:$D,"&lt;"&amp;'contributors by month'!P$2)</f>
        <v>0</v>
      </c>
      <c r="P41">
        <f>+SUMIFS('Contributor Payouts'!$C:$C,'Contributor Payouts'!$B:$B,'contributors by month'!$A41,'Contributor Payouts'!$D:$D,"&gt;="&amp;'contributors by month'!P$2,'Contributor Payouts'!$D:$D,"&lt;"&amp;'contributors by month'!Q$2)</f>
        <v>0</v>
      </c>
      <c r="Q41">
        <f>+SUMIFS('Contributor Payouts'!$C:$C,'Contributor Payouts'!$B:$B,'contributors by month'!$A41,'Contributor Payouts'!$D:$D,"&gt;="&amp;'contributors by month'!Q$2,'Contributor Payouts'!$D:$D,"&lt;"&amp;'contributors by month'!R$2)</f>
        <v>0</v>
      </c>
      <c r="R41">
        <f>+SUMIFS('Contributor Payouts'!$C:$C,'Contributor Payouts'!$B:$B,'contributors by month'!$A41,'Contributor Payouts'!$D:$D,"&gt;="&amp;'contributors by month'!R$2,'Contributor Payouts'!$D:$D,"&lt;"&amp;'contributors by month'!S$2)</f>
        <v>0</v>
      </c>
    </row>
    <row r="42" spans="1:18" x14ac:dyDescent="0.2">
      <c r="A42" s="31" t="s">
        <v>715</v>
      </c>
      <c r="B42">
        <f>+SUMIFS('Contributor Payouts'!$C:$C,'Contributor Payouts'!$B:$B,'contributors by month'!$A42,'Contributor Payouts'!$D:$D,"&gt;="&amp;'contributors by month'!B$2,'Contributor Payouts'!$D:$D,"&lt;"&amp;'contributors by month'!C$2)</f>
        <v>2000</v>
      </c>
      <c r="C42">
        <f>+SUMIFS('Contributor Payouts'!$C:$C,'Contributor Payouts'!$B:$B,'contributors by month'!$A42,'Contributor Payouts'!$D:$D,"&gt;="&amp;'contributors by month'!C$2,'Contributor Payouts'!$D:$D,"&lt;"&amp;'contributors by month'!D$2)</f>
        <v>0</v>
      </c>
      <c r="D42">
        <f>+SUMIFS('Contributor Payouts'!$C:$C,'Contributor Payouts'!$B:$B,'contributors by month'!$A42,'Contributor Payouts'!$D:$D,"&gt;="&amp;'contributors by month'!D$2,'Contributor Payouts'!$D:$D,"&lt;"&amp;'contributors by month'!E$2)</f>
        <v>0</v>
      </c>
      <c r="E42">
        <f>+SUMIFS('Contributor Payouts'!$C:$C,'Contributor Payouts'!$B:$B,'contributors by month'!$A42,'Contributor Payouts'!$D:$D,"&gt;="&amp;'contributors by month'!E$2,'Contributor Payouts'!$D:$D,"&lt;"&amp;'contributors by month'!F$2)</f>
        <v>0</v>
      </c>
      <c r="F42">
        <f>+SUMIFS('Contributor Payouts'!$C:$C,'Contributor Payouts'!$B:$B,'contributors by month'!$A42,'Contributor Payouts'!$D:$D,"&gt;="&amp;'contributors by month'!F$2,'Contributor Payouts'!$D:$D,"&lt;"&amp;'contributors by month'!G$2)</f>
        <v>0</v>
      </c>
      <c r="G42">
        <f>+SUMIFS('Contributor Payouts'!$C:$C,'Contributor Payouts'!$B:$B,'contributors by month'!$A42,'Contributor Payouts'!$D:$D,"&gt;="&amp;'contributors by month'!G$2,'Contributor Payouts'!$D:$D,"&lt;"&amp;'contributors by month'!H$2)</f>
        <v>0</v>
      </c>
      <c r="H42">
        <f>+SUMIFS('Contributor Payouts'!$C:$C,'Contributor Payouts'!$B:$B,'contributors by month'!$A42,'Contributor Payouts'!$D:$D,"&gt;="&amp;'contributors by month'!H$2,'Contributor Payouts'!$D:$D,"&lt;"&amp;'contributors by month'!I$2)</f>
        <v>0</v>
      </c>
      <c r="I42">
        <f>+SUMIFS('Contributor Payouts'!$C:$C,'Contributor Payouts'!$B:$B,'contributors by month'!$A42,'Contributor Payouts'!$D:$D,"&gt;="&amp;'contributors by month'!I$2,'Contributor Payouts'!$D:$D,"&lt;"&amp;'contributors by month'!J$2)</f>
        <v>0</v>
      </c>
      <c r="J42">
        <f>+SUMIFS('Contributor Payouts'!$C:$C,'Contributor Payouts'!$B:$B,'contributors by month'!$A42,'Contributor Payouts'!$D:$D,"&gt;="&amp;'contributors by month'!J$2,'Contributor Payouts'!$D:$D,"&lt;"&amp;'contributors by month'!K$2)</f>
        <v>0</v>
      </c>
      <c r="K42">
        <f>+SUMIFS('Contributor Payouts'!$C:$C,'Contributor Payouts'!$B:$B,'contributors by month'!$A42,'Contributor Payouts'!$D:$D,"&gt;="&amp;'contributors by month'!K$2,'Contributor Payouts'!$D:$D,"&lt;"&amp;'contributors by month'!L$2)</f>
        <v>0</v>
      </c>
      <c r="L42">
        <f>+SUMIFS('Contributor Payouts'!$C:$C,'Contributor Payouts'!$B:$B,'contributors by month'!$A42,'Contributor Payouts'!$D:$D,"&gt;="&amp;'contributors by month'!L$2,'Contributor Payouts'!$D:$D,"&lt;"&amp;'contributors by month'!M$2)</f>
        <v>0</v>
      </c>
      <c r="M42">
        <f>+SUMIFS('Contributor Payouts'!$C:$C,'Contributor Payouts'!$B:$B,'contributors by month'!$A42,'Contributor Payouts'!$D:$D,"&gt;="&amp;'contributors by month'!M$2,'Contributor Payouts'!$D:$D,"&lt;"&amp;'contributors by month'!N$2)</f>
        <v>0</v>
      </c>
      <c r="N42">
        <f>+SUMIFS('Contributor Payouts'!$C:$C,'Contributor Payouts'!$B:$B,'contributors by month'!$A42,'Contributor Payouts'!$D:$D,"&gt;="&amp;'contributors by month'!N$2,'Contributor Payouts'!$D:$D,"&lt;"&amp;'contributors by month'!O$2)</f>
        <v>0</v>
      </c>
      <c r="O42">
        <f>+SUMIFS('Contributor Payouts'!$C:$C,'Contributor Payouts'!$B:$B,'contributors by month'!$A42,'Contributor Payouts'!$D:$D,"&gt;="&amp;'contributors by month'!O$2,'Contributor Payouts'!$D:$D,"&lt;"&amp;'contributors by month'!P$2)</f>
        <v>0</v>
      </c>
      <c r="P42">
        <f>+SUMIFS('Contributor Payouts'!$C:$C,'Contributor Payouts'!$B:$B,'contributors by month'!$A42,'Contributor Payouts'!$D:$D,"&gt;="&amp;'contributors by month'!P$2,'Contributor Payouts'!$D:$D,"&lt;"&amp;'contributors by month'!Q$2)</f>
        <v>0</v>
      </c>
      <c r="Q42">
        <f>+SUMIFS('Contributor Payouts'!$C:$C,'Contributor Payouts'!$B:$B,'contributors by month'!$A42,'Contributor Payouts'!$D:$D,"&gt;="&amp;'contributors by month'!Q$2,'Contributor Payouts'!$D:$D,"&lt;"&amp;'contributors by month'!R$2)</f>
        <v>0</v>
      </c>
      <c r="R42">
        <f>+SUMIFS('Contributor Payouts'!$C:$C,'Contributor Payouts'!$B:$B,'contributors by month'!$A42,'Contributor Payouts'!$D:$D,"&gt;="&amp;'contributors by month'!R$2,'Contributor Payouts'!$D:$D,"&lt;"&amp;'contributors by month'!S$2)</f>
        <v>0</v>
      </c>
    </row>
    <row r="43" spans="1:18" x14ac:dyDescent="0.2">
      <c r="A43" s="31" t="s">
        <v>768</v>
      </c>
      <c r="B43">
        <f>+SUMIFS('Contributor Payouts'!$C:$C,'Contributor Payouts'!$B:$B,'contributors by month'!$A43,'Contributor Payouts'!$D:$D,"&gt;="&amp;'contributors by month'!B$2,'Contributor Payouts'!$D:$D,"&lt;"&amp;'contributors by month'!C$2)</f>
        <v>0</v>
      </c>
      <c r="C43">
        <f>+SUMIFS('Contributor Payouts'!$C:$C,'Contributor Payouts'!$B:$B,'contributors by month'!$A43,'Contributor Payouts'!$D:$D,"&gt;="&amp;'contributors by month'!C$2,'Contributor Payouts'!$D:$D,"&lt;"&amp;'contributors by month'!D$2)</f>
        <v>0</v>
      </c>
      <c r="D43">
        <f>+SUMIFS('Contributor Payouts'!$C:$C,'Contributor Payouts'!$B:$B,'contributors by month'!$A43,'Contributor Payouts'!$D:$D,"&gt;="&amp;'contributors by month'!D$2,'Contributor Payouts'!$D:$D,"&lt;"&amp;'contributors by month'!E$2)</f>
        <v>8000</v>
      </c>
      <c r="E43">
        <f>+SUMIFS('Contributor Payouts'!$C:$C,'Contributor Payouts'!$B:$B,'contributors by month'!$A43,'Contributor Payouts'!$D:$D,"&gt;="&amp;'contributors by month'!E$2,'Contributor Payouts'!$D:$D,"&lt;"&amp;'contributors by month'!F$2)</f>
        <v>8000</v>
      </c>
      <c r="F43">
        <f>+SUMIFS('Contributor Payouts'!$C:$C,'Contributor Payouts'!$B:$B,'contributors by month'!$A43,'Contributor Payouts'!$D:$D,"&gt;="&amp;'contributors by month'!F$2,'Contributor Payouts'!$D:$D,"&lt;"&amp;'contributors by month'!G$2)</f>
        <v>8000</v>
      </c>
      <c r="G43">
        <f>+SUMIFS('Contributor Payouts'!$C:$C,'Contributor Payouts'!$B:$B,'contributors by month'!$A43,'Contributor Payouts'!$D:$D,"&gt;="&amp;'contributors by month'!G$2,'Contributor Payouts'!$D:$D,"&lt;"&amp;'contributors by month'!H$2)</f>
        <v>8000</v>
      </c>
      <c r="H43">
        <f>+SUMIFS('Contributor Payouts'!$C:$C,'Contributor Payouts'!$B:$B,'contributors by month'!$A43,'Contributor Payouts'!$D:$D,"&gt;="&amp;'contributors by month'!H$2,'Contributor Payouts'!$D:$D,"&lt;"&amp;'contributors by month'!I$2)</f>
        <v>8000</v>
      </c>
      <c r="I43">
        <f>+SUMIFS('Contributor Payouts'!$C:$C,'Contributor Payouts'!$B:$B,'contributors by month'!$A43,'Contributor Payouts'!$D:$D,"&gt;="&amp;'contributors by month'!I$2,'Contributor Payouts'!$D:$D,"&lt;"&amp;'contributors by month'!J$2)</f>
        <v>12200</v>
      </c>
      <c r="J43">
        <f>+SUMIFS('Contributor Payouts'!$C:$C,'Contributor Payouts'!$B:$B,'contributors by month'!$A43,'Contributor Payouts'!$D:$D,"&gt;="&amp;'contributors by month'!J$2,'Contributor Payouts'!$D:$D,"&lt;"&amp;'contributors by month'!K$2)</f>
        <v>8000</v>
      </c>
      <c r="K43">
        <f>+SUMIFS('Contributor Payouts'!$C:$C,'Contributor Payouts'!$B:$B,'contributors by month'!$A43,'Contributor Payouts'!$D:$D,"&gt;="&amp;'contributors by month'!K$2,'Contributor Payouts'!$D:$D,"&lt;"&amp;'contributors by month'!L$2)</f>
        <v>8000</v>
      </c>
      <c r="L43">
        <f>+SUMIFS('Contributor Payouts'!$C:$C,'Contributor Payouts'!$B:$B,'contributors by month'!$A43,'Contributor Payouts'!$D:$D,"&gt;="&amp;'contributors by month'!L$2,'Contributor Payouts'!$D:$D,"&lt;"&amp;'contributors by month'!M$2)</f>
        <v>0</v>
      </c>
      <c r="M43">
        <f>+SUMIFS('Contributor Payouts'!$C:$C,'Contributor Payouts'!$B:$B,'contributors by month'!$A43,'Contributor Payouts'!$D:$D,"&gt;="&amp;'contributors by month'!M$2,'Contributor Payouts'!$D:$D,"&lt;"&amp;'contributors by month'!N$2)</f>
        <v>0</v>
      </c>
      <c r="N43">
        <f>+SUMIFS('Contributor Payouts'!$C:$C,'Contributor Payouts'!$B:$B,'contributors by month'!$A43,'Contributor Payouts'!$D:$D,"&gt;="&amp;'contributors by month'!N$2,'Contributor Payouts'!$D:$D,"&lt;"&amp;'contributors by month'!O$2)</f>
        <v>0</v>
      </c>
      <c r="O43">
        <f>+SUMIFS('Contributor Payouts'!$C:$C,'Contributor Payouts'!$B:$B,'contributors by month'!$A43,'Contributor Payouts'!$D:$D,"&gt;="&amp;'contributors by month'!O$2,'Contributor Payouts'!$D:$D,"&lt;"&amp;'contributors by month'!P$2)</f>
        <v>0</v>
      </c>
      <c r="P43">
        <f>+SUMIFS('Contributor Payouts'!$C:$C,'Contributor Payouts'!$B:$B,'contributors by month'!$A43,'Contributor Payouts'!$D:$D,"&gt;="&amp;'contributors by month'!P$2,'Contributor Payouts'!$D:$D,"&lt;"&amp;'contributors by month'!Q$2)</f>
        <v>0</v>
      </c>
      <c r="Q43">
        <f>+SUMIFS('Contributor Payouts'!$C:$C,'Contributor Payouts'!$B:$B,'contributors by month'!$A43,'Contributor Payouts'!$D:$D,"&gt;="&amp;'contributors by month'!Q$2,'Contributor Payouts'!$D:$D,"&lt;"&amp;'contributors by month'!R$2)</f>
        <v>0</v>
      </c>
      <c r="R43">
        <f>+SUMIFS('Contributor Payouts'!$C:$C,'Contributor Payouts'!$B:$B,'contributors by month'!$A43,'Contributor Payouts'!$D:$D,"&gt;="&amp;'contributors by month'!R$2,'Contributor Payouts'!$D:$D,"&lt;"&amp;'contributors by month'!S$2)</f>
        <v>0</v>
      </c>
    </row>
    <row r="44" spans="1:18" x14ac:dyDescent="0.2">
      <c r="A44" s="31" t="s">
        <v>792</v>
      </c>
      <c r="B44">
        <f>+SUMIFS('Contributor Payouts'!$C:$C,'Contributor Payouts'!$B:$B,'contributors by month'!$A44,'Contributor Payouts'!$D:$D,"&gt;="&amp;'contributors by month'!B$2,'Contributor Payouts'!$D:$D,"&lt;"&amp;'contributors by month'!C$2)</f>
        <v>5600</v>
      </c>
      <c r="C44">
        <f>+SUMIFS('Contributor Payouts'!$C:$C,'Contributor Payouts'!$B:$B,'contributors by month'!$A44,'Contributor Payouts'!$D:$D,"&gt;="&amp;'contributors by month'!C$2,'Contributor Payouts'!$D:$D,"&lt;"&amp;'contributors by month'!D$2)</f>
        <v>0</v>
      </c>
      <c r="D44">
        <f>+SUMIFS('Contributor Payouts'!$C:$C,'Contributor Payouts'!$B:$B,'contributors by month'!$A44,'Contributor Payouts'!$D:$D,"&gt;="&amp;'contributors by month'!D$2,'Contributor Payouts'!$D:$D,"&lt;"&amp;'contributors by month'!E$2)</f>
        <v>0</v>
      </c>
      <c r="E44">
        <f>+SUMIFS('Contributor Payouts'!$C:$C,'Contributor Payouts'!$B:$B,'contributors by month'!$A44,'Contributor Payouts'!$D:$D,"&gt;="&amp;'contributors by month'!E$2,'Contributor Payouts'!$D:$D,"&lt;"&amp;'contributors by month'!F$2)</f>
        <v>0</v>
      </c>
      <c r="F44">
        <f>+SUMIFS('Contributor Payouts'!$C:$C,'Contributor Payouts'!$B:$B,'contributors by month'!$A44,'Contributor Payouts'!$D:$D,"&gt;="&amp;'contributors by month'!F$2,'Contributor Payouts'!$D:$D,"&lt;"&amp;'contributors by month'!G$2)</f>
        <v>0</v>
      </c>
      <c r="G44">
        <f>+SUMIFS('Contributor Payouts'!$C:$C,'Contributor Payouts'!$B:$B,'contributors by month'!$A44,'Contributor Payouts'!$D:$D,"&gt;="&amp;'contributors by month'!G$2,'Contributor Payouts'!$D:$D,"&lt;"&amp;'contributors by month'!H$2)</f>
        <v>0</v>
      </c>
      <c r="H44">
        <f>+SUMIFS('Contributor Payouts'!$C:$C,'Contributor Payouts'!$B:$B,'contributors by month'!$A44,'Contributor Payouts'!$D:$D,"&gt;="&amp;'contributors by month'!H$2,'Contributor Payouts'!$D:$D,"&lt;"&amp;'contributors by month'!I$2)</f>
        <v>0</v>
      </c>
      <c r="I44">
        <f>+SUMIFS('Contributor Payouts'!$C:$C,'Contributor Payouts'!$B:$B,'contributors by month'!$A44,'Contributor Payouts'!$D:$D,"&gt;="&amp;'contributors by month'!I$2,'Contributor Payouts'!$D:$D,"&lt;"&amp;'contributors by month'!J$2)</f>
        <v>0</v>
      </c>
      <c r="J44">
        <f>+SUMIFS('Contributor Payouts'!$C:$C,'Contributor Payouts'!$B:$B,'contributors by month'!$A44,'Contributor Payouts'!$D:$D,"&gt;="&amp;'contributors by month'!J$2,'Contributor Payouts'!$D:$D,"&lt;"&amp;'contributors by month'!K$2)</f>
        <v>0</v>
      </c>
      <c r="K44">
        <f>+SUMIFS('Contributor Payouts'!$C:$C,'Contributor Payouts'!$B:$B,'contributors by month'!$A44,'Contributor Payouts'!$D:$D,"&gt;="&amp;'contributors by month'!K$2,'Contributor Payouts'!$D:$D,"&lt;"&amp;'contributors by month'!L$2)</f>
        <v>0</v>
      </c>
      <c r="L44">
        <f>+SUMIFS('Contributor Payouts'!$C:$C,'Contributor Payouts'!$B:$B,'contributors by month'!$A44,'Contributor Payouts'!$D:$D,"&gt;="&amp;'contributors by month'!L$2,'Contributor Payouts'!$D:$D,"&lt;"&amp;'contributors by month'!M$2)</f>
        <v>0</v>
      </c>
      <c r="M44">
        <f>+SUMIFS('Contributor Payouts'!$C:$C,'Contributor Payouts'!$B:$B,'contributors by month'!$A44,'Contributor Payouts'!$D:$D,"&gt;="&amp;'contributors by month'!M$2,'Contributor Payouts'!$D:$D,"&lt;"&amp;'contributors by month'!N$2)</f>
        <v>0</v>
      </c>
      <c r="N44">
        <f>+SUMIFS('Contributor Payouts'!$C:$C,'Contributor Payouts'!$B:$B,'contributors by month'!$A44,'Contributor Payouts'!$D:$D,"&gt;="&amp;'contributors by month'!N$2,'Contributor Payouts'!$D:$D,"&lt;"&amp;'contributors by month'!O$2)</f>
        <v>0</v>
      </c>
      <c r="O44">
        <f>+SUMIFS('Contributor Payouts'!$C:$C,'Contributor Payouts'!$B:$B,'contributors by month'!$A44,'Contributor Payouts'!$D:$D,"&gt;="&amp;'contributors by month'!O$2,'Contributor Payouts'!$D:$D,"&lt;"&amp;'contributors by month'!P$2)</f>
        <v>0</v>
      </c>
      <c r="P44">
        <f>+SUMIFS('Contributor Payouts'!$C:$C,'Contributor Payouts'!$B:$B,'contributors by month'!$A44,'Contributor Payouts'!$D:$D,"&gt;="&amp;'contributors by month'!P$2,'Contributor Payouts'!$D:$D,"&lt;"&amp;'contributors by month'!Q$2)</f>
        <v>0</v>
      </c>
      <c r="Q44">
        <f>+SUMIFS('Contributor Payouts'!$C:$C,'Contributor Payouts'!$B:$B,'contributors by month'!$A44,'Contributor Payouts'!$D:$D,"&gt;="&amp;'contributors by month'!Q$2,'Contributor Payouts'!$D:$D,"&lt;"&amp;'contributors by month'!R$2)</f>
        <v>0</v>
      </c>
      <c r="R44">
        <f>+SUMIFS('Contributor Payouts'!$C:$C,'Contributor Payouts'!$B:$B,'contributors by month'!$A44,'Contributor Payouts'!$D:$D,"&gt;="&amp;'contributors by month'!R$2,'Contributor Payouts'!$D:$D,"&lt;"&amp;'contributors by month'!S$2)</f>
        <v>0</v>
      </c>
    </row>
    <row r="45" spans="1:18" x14ac:dyDescent="0.2">
      <c r="A45" s="31" t="s">
        <v>1331</v>
      </c>
      <c r="B45">
        <f>+SUMIFS('Contributor Payouts'!$C:$C,'Contributor Payouts'!$B:$B,'contributors by month'!$A45,'Contributor Payouts'!$D:$D,"&gt;="&amp;'contributors by month'!B$2,'Contributor Payouts'!$D:$D,"&lt;"&amp;'contributors by month'!C$2)</f>
        <v>0</v>
      </c>
      <c r="C45">
        <f>+SUMIFS('Contributor Payouts'!$C:$C,'Contributor Payouts'!$B:$B,'contributors by month'!$A45,'Contributor Payouts'!$D:$D,"&gt;="&amp;'contributors by month'!C$2,'Contributor Payouts'!$D:$D,"&lt;"&amp;'contributors by month'!D$2)</f>
        <v>0</v>
      </c>
      <c r="D45">
        <f>+SUMIFS('Contributor Payouts'!$C:$C,'Contributor Payouts'!$B:$B,'contributors by month'!$A45,'Contributor Payouts'!$D:$D,"&gt;="&amp;'contributors by month'!D$2,'Contributor Payouts'!$D:$D,"&lt;"&amp;'contributors by month'!E$2)</f>
        <v>0</v>
      </c>
      <c r="E45">
        <f>+SUMIFS('Contributor Payouts'!$C:$C,'Contributor Payouts'!$B:$B,'contributors by month'!$A45,'Contributor Payouts'!$D:$D,"&gt;="&amp;'contributors by month'!E$2,'Contributor Payouts'!$D:$D,"&lt;"&amp;'contributors by month'!F$2)</f>
        <v>0</v>
      </c>
      <c r="F45">
        <f>+SUMIFS('Contributor Payouts'!$C:$C,'Contributor Payouts'!$B:$B,'contributors by month'!$A45,'Contributor Payouts'!$D:$D,"&gt;="&amp;'contributors by month'!F$2,'Contributor Payouts'!$D:$D,"&lt;"&amp;'contributors by month'!G$2)</f>
        <v>0</v>
      </c>
      <c r="G45">
        <f>+SUMIFS('Contributor Payouts'!$C:$C,'Contributor Payouts'!$B:$B,'contributors by month'!$A45,'Contributor Payouts'!$D:$D,"&gt;="&amp;'contributors by month'!G$2,'Contributor Payouts'!$D:$D,"&lt;"&amp;'contributors by month'!H$2)</f>
        <v>0</v>
      </c>
      <c r="H45">
        <f>+SUMIFS('Contributor Payouts'!$C:$C,'Contributor Payouts'!$B:$B,'contributors by month'!$A45,'Contributor Payouts'!$D:$D,"&gt;="&amp;'contributors by month'!H$2,'Contributor Payouts'!$D:$D,"&lt;"&amp;'contributors by month'!I$2)</f>
        <v>0</v>
      </c>
      <c r="I45">
        <f>+SUMIFS('Contributor Payouts'!$C:$C,'Contributor Payouts'!$B:$B,'contributors by month'!$A45,'Contributor Payouts'!$D:$D,"&gt;="&amp;'contributors by month'!I$2,'Contributor Payouts'!$D:$D,"&lt;"&amp;'contributors by month'!J$2)</f>
        <v>0</v>
      </c>
      <c r="J45">
        <f>+SUMIFS('Contributor Payouts'!$C:$C,'Contributor Payouts'!$B:$B,'contributors by month'!$A45,'Contributor Payouts'!$D:$D,"&gt;="&amp;'contributors by month'!J$2,'Contributor Payouts'!$D:$D,"&lt;"&amp;'contributors by month'!K$2)</f>
        <v>0</v>
      </c>
      <c r="K45">
        <f>+SUMIFS('Contributor Payouts'!$C:$C,'Contributor Payouts'!$B:$B,'contributors by month'!$A45,'Contributor Payouts'!$D:$D,"&gt;="&amp;'contributors by month'!K$2,'Contributor Payouts'!$D:$D,"&lt;"&amp;'contributors by month'!L$2)</f>
        <v>0</v>
      </c>
      <c r="L45">
        <f>+SUMIFS('Contributor Payouts'!$C:$C,'Contributor Payouts'!$B:$B,'contributors by month'!$A45,'Contributor Payouts'!$D:$D,"&gt;="&amp;'contributors by month'!L$2,'Contributor Payouts'!$D:$D,"&lt;"&amp;'contributors by month'!M$2)</f>
        <v>0</v>
      </c>
      <c r="M45">
        <f>+SUMIFS('Contributor Payouts'!$C:$C,'Contributor Payouts'!$B:$B,'contributors by month'!$A45,'Contributor Payouts'!$D:$D,"&gt;="&amp;'contributors by month'!M$2,'Contributor Payouts'!$D:$D,"&lt;"&amp;'contributors by month'!N$2)</f>
        <v>0</v>
      </c>
      <c r="N45">
        <f>+SUMIFS('Contributor Payouts'!$C:$C,'Contributor Payouts'!$B:$B,'contributors by month'!$A45,'Contributor Payouts'!$D:$D,"&gt;="&amp;'contributors by month'!N$2,'Contributor Payouts'!$D:$D,"&lt;"&amp;'contributors by month'!O$2)</f>
        <v>0</v>
      </c>
      <c r="O45">
        <f>+SUMIFS('Contributor Payouts'!$C:$C,'Contributor Payouts'!$B:$B,'contributors by month'!$A45,'Contributor Payouts'!$D:$D,"&gt;="&amp;'contributors by month'!O$2,'Contributor Payouts'!$D:$D,"&lt;"&amp;'contributors by month'!P$2)</f>
        <v>1250</v>
      </c>
      <c r="P45">
        <f>+SUMIFS('Contributor Payouts'!$C:$C,'Contributor Payouts'!$B:$B,'contributors by month'!$A45,'Contributor Payouts'!$D:$D,"&gt;="&amp;'contributors by month'!P$2,'Contributor Payouts'!$D:$D,"&lt;"&amp;'contributors by month'!Q$2)</f>
        <v>2000</v>
      </c>
      <c r="Q45">
        <f>+SUMIFS('Contributor Payouts'!$C:$C,'Contributor Payouts'!$B:$B,'contributors by month'!$A45,'Contributor Payouts'!$D:$D,"&gt;="&amp;'contributors by month'!Q$2,'Contributor Payouts'!$D:$D,"&lt;"&amp;'contributors by month'!R$2)</f>
        <v>2000</v>
      </c>
      <c r="R45">
        <f>+SUMIFS('Contributor Payouts'!$C:$C,'Contributor Payouts'!$B:$B,'contributors by month'!$A45,'Contributor Payouts'!$D:$D,"&gt;="&amp;'contributors by month'!R$2,'Contributor Payouts'!$D:$D,"&lt;"&amp;'contributors by month'!S$2)</f>
        <v>2500</v>
      </c>
    </row>
    <row r="46" spans="1:18" x14ac:dyDescent="0.2">
      <c r="A46" s="31" t="s">
        <v>799</v>
      </c>
      <c r="B46">
        <f>+SUMIFS('Contributor Payouts'!$C:$C,'Contributor Payouts'!$B:$B,'contributors by month'!$A46,'Contributor Payouts'!$D:$D,"&gt;="&amp;'contributors by month'!B$2,'Contributor Payouts'!$D:$D,"&lt;"&amp;'contributors by month'!C$2)</f>
        <v>0</v>
      </c>
      <c r="C46">
        <f>+SUMIFS('Contributor Payouts'!$C:$C,'Contributor Payouts'!$B:$B,'contributors by month'!$A46,'Contributor Payouts'!$D:$D,"&gt;="&amp;'contributors by month'!C$2,'Contributor Payouts'!$D:$D,"&lt;"&amp;'contributors by month'!D$2)</f>
        <v>0</v>
      </c>
      <c r="D46">
        <f>+SUMIFS('Contributor Payouts'!$C:$C,'Contributor Payouts'!$B:$B,'contributors by month'!$A46,'Contributor Payouts'!$D:$D,"&gt;="&amp;'contributors by month'!D$2,'Contributor Payouts'!$D:$D,"&lt;"&amp;'contributors by month'!E$2)</f>
        <v>0</v>
      </c>
      <c r="E46">
        <f>+SUMIFS('Contributor Payouts'!$C:$C,'Contributor Payouts'!$B:$B,'contributors by month'!$A46,'Contributor Payouts'!$D:$D,"&gt;="&amp;'contributors by month'!E$2,'Contributor Payouts'!$D:$D,"&lt;"&amp;'contributors by month'!F$2)</f>
        <v>0</v>
      </c>
      <c r="F46">
        <f>+SUMIFS('Contributor Payouts'!$C:$C,'Contributor Payouts'!$B:$B,'contributors by month'!$A46,'Contributor Payouts'!$D:$D,"&gt;="&amp;'contributors by month'!F$2,'Contributor Payouts'!$D:$D,"&lt;"&amp;'contributors by month'!G$2)</f>
        <v>0</v>
      </c>
      <c r="G46">
        <f>+SUMIFS('Contributor Payouts'!$C:$C,'Contributor Payouts'!$B:$B,'contributors by month'!$A46,'Contributor Payouts'!$D:$D,"&gt;="&amp;'contributors by month'!G$2,'Contributor Payouts'!$D:$D,"&lt;"&amp;'contributors by month'!H$2)</f>
        <v>0</v>
      </c>
      <c r="H46">
        <f>+SUMIFS('Contributor Payouts'!$C:$C,'Contributor Payouts'!$B:$B,'contributors by month'!$A46,'Contributor Payouts'!$D:$D,"&gt;="&amp;'contributors by month'!H$2,'Contributor Payouts'!$D:$D,"&lt;"&amp;'contributors by month'!I$2)</f>
        <v>0</v>
      </c>
      <c r="I46">
        <f>+SUMIFS('Contributor Payouts'!$C:$C,'Contributor Payouts'!$B:$B,'contributors by month'!$A46,'Contributor Payouts'!$D:$D,"&gt;="&amp;'contributors by month'!I$2,'Contributor Payouts'!$D:$D,"&lt;"&amp;'contributors by month'!J$2)</f>
        <v>0</v>
      </c>
      <c r="J46">
        <f>+SUMIFS('Contributor Payouts'!$C:$C,'Contributor Payouts'!$B:$B,'contributors by month'!$A46,'Contributor Payouts'!$D:$D,"&gt;="&amp;'contributors by month'!J$2,'Contributor Payouts'!$D:$D,"&lt;"&amp;'contributors by month'!K$2)</f>
        <v>0</v>
      </c>
      <c r="K46">
        <f>+SUMIFS('Contributor Payouts'!$C:$C,'Contributor Payouts'!$B:$B,'contributors by month'!$A46,'Contributor Payouts'!$D:$D,"&gt;="&amp;'contributors by month'!K$2,'Contributor Payouts'!$D:$D,"&lt;"&amp;'contributors by month'!L$2)</f>
        <v>0</v>
      </c>
      <c r="L46">
        <f>+SUMIFS('Contributor Payouts'!$C:$C,'Contributor Payouts'!$B:$B,'contributors by month'!$A46,'Contributor Payouts'!$D:$D,"&gt;="&amp;'contributors by month'!L$2,'Contributor Payouts'!$D:$D,"&lt;"&amp;'contributors by month'!M$2)</f>
        <v>0</v>
      </c>
      <c r="M46">
        <f>+SUMIFS('Contributor Payouts'!$C:$C,'Contributor Payouts'!$B:$B,'contributors by month'!$A46,'Contributor Payouts'!$D:$D,"&gt;="&amp;'contributors by month'!M$2,'Contributor Payouts'!$D:$D,"&lt;"&amp;'contributors by month'!N$2)</f>
        <v>0</v>
      </c>
      <c r="N46">
        <f>+SUMIFS('Contributor Payouts'!$C:$C,'Contributor Payouts'!$B:$B,'contributors by month'!$A46,'Contributor Payouts'!$D:$D,"&gt;="&amp;'contributors by month'!N$2,'Contributor Payouts'!$D:$D,"&lt;"&amp;'contributors by month'!O$2)</f>
        <v>0</v>
      </c>
      <c r="O46">
        <f>+SUMIFS('Contributor Payouts'!$C:$C,'Contributor Payouts'!$B:$B,'contributors by month'!$A46,'Contributor Payouts'!$D:$D,"&gt;="&amp;'contributors by month'!O$2,'Contributor Payouts'!$D:$D,"&lt;"&amp;'contributors by month'!P$2)</f>
        <v>0</v>
      </c>
      <c r="P46">
        <f>+SUMIFS('Contributor Payouts'!$C:$C,'Contributor Payouts'!$B:$B,'contributors by month'!$A46,'Contributor Payouts'!$D:$D,"&gt;="&amp;'contributors by month'!P$2,'Contributor Payouts'!$D:$D,"&lt;"&amp;'contributors by month'!Q$2)</f>
        <v>0</v>
      </c>
      <c r="Q46">
        <f>+SUMIFS('Contributor Payouts'!$C:$C,'Contributor Payouts'!$B:$B,'contributors by month'!$A46,'Contributor Payouts'!$D:$D,"&gt;="&amp;'contributors by month'!Q$2,'Contributor Payouts'!$D:$D,"&lt;"&amp;'contributors by month'!R$2)</f>
        <v>0</v>
      </c>
      <c r="R46">
        <f>+SUMIFS('Contributor Payouts'!$C:$C,'Contributor Payouts'!$B:$B,'contributors by month'!$A46,'Contributor Payouts'!$D:$D,"&gt;="&amp;'contributors by month'!R$2,'Contributor Payouts'!$D:$D,"&lt;"&amp;'contributors by month'!S$2)</f>
        <v>0</v>
      </c>
    </row>
    <row r="47" spans="1:18" x14ac:dyDescent="0.2">
      <c r="A47" s="31" t="s">
        <v>1339</v>
      </c>
      <c r="B47">
        <f>+SUMIFS('Contributor Payouts'!$C:$C,'Contributor Payouts'!$B:$B,'contributors by month'!$A47,'Contributor Payouts'!$D:$D,"&gt;="&amp;'contributors by month'!B$2,'Contributor Payouts'!$D:$D,"&lt;"&amp;'contributors by month'!C$2)</f>
        <v>0</v>
      </c>
      <c r="C47">
        <f>+SUMIFS('Contributor Payouts'!$C:$C,'Contributor Payouts'!$B:$B,'contributors by month'!$A47,'Contributor Payouts'!$D:$D,"&gt;="&amp;'contributors by month'!C$2,'Contributor Payouts'!$D:$D,"&lt;"&amp;'contributors by month'!D$2)</f>
        <v>0</v>
      </c>
      <c r="D47">
        <f>+SUMIFS('Contributor Payouts'!$C:$C,'Contributor Payouts'!$B:$B,'contributors by month'!$A47,'Contributor Payouts'!$D:$D,"&gt;="&amp;'contributors by month'!D$2,'Contributor Payouts'!$D:$D,"&lt;"&amp;'contributors by month'!E$2)</f>
        <v>0</v>
      </c>
      <c r="E47">
        <f>+SUMIFS('Contributor Payouts'!$C:$C,'Contributor Payouts'!$B:$B,'contributors by month'!$A47,'Contributor Payouts'!$D:$D,"&gt;="&amp;'contributors by month'!E$2,'Contributor Payouts'!$D:$D,"&lt;"&amp;'contributors by month'!F$2)</f>
        <v>0</v>
      </c>
      <c r="F47">
        <f>+SUMIFS('Contributor Payouts'!$C:$C,'Contributor Payouts'!$B:$B,'contributors by month'!$A47,'Contributor Payouts'!$D:$D,"&gt;="&amp;'contributors by month'!F$2,'Contributor Payouts'!$D:$D,"&lt;"&amp;'contributors by month'!G$2)</f>
        <v>0</v>
      </c>
      <c r="G47">
        <f>+SUMIFS('Contributor Payouts'!$C:$C,'Contributor Payouts'!$B:$B,'contributors by month'!$A47,'Contributor Payouts'!$D:$D,"&gt;="&amp;'contributors by month'!G$2,'Contributor Payouts'!$D:$D,"&lt;"&amp;'contributors by month'!H$2)</f>
        <v>0</v>
      </c>
      <c r="H47">
        <f>+SUMIFS('Contributor Payouts'!$C:$C,'Contributor Payouts'!$B:$B,'contributors by month'!$A47,'Contributor Payouts'!$D:$D,"&gt;="&amp;'contributors by month'!H$2,'Contributor Payouts'!$D:$D,"&lt;"&amp;'contributors by month'!I$2)</f>
        <v>0</v>
      </c>
      <c r="I47">
        <f>+SUMIFS('Contributor Payouts'!$C:$C,'Contributor Payouts'!$B:$B,'contributors by month'!$A47,'Contributor Payouts'!$D:$D,"&gt;="&amp;'contributors by month'!I$2,'Contributor Payouts'!$D:$D,"&lt;"&amp;'contributors by month'!J$2)</f>
        <v>0</v>
      </c>
      <c r="J47">
        <f>+SUMIFS('Contributor Payouts'!$C:$C,'Contributor Payouts'!$B:$B,'contributors by month'!$A47,'Contributor Payouts'!$D:$D,"&gt;="&amp;'contributors by month'!J$2,'Contributor Payouts'!$D:$D,"&lt;"&amp;'contributors by month'!K$2)</f>
        <v>0</v>
      </c>
      <c r="K47">
        <f>+SUMIFS('Contributor Payouts'!$C:$C,'Contributor Payouts'!$B:$B,'contributors by month'!$A47,'Contributor Payouts'!$D:$D,"&gt;="&amp;'contributors by month'!K$2,'Contributor Payouts'!$D:$D,"&lt;"&amp;'contributors by month'!L$2)</f>
        <v>0</v>
      </c>
      <c r="L47">
        <f>+SUMIFS('Contributor Payouts'!$C:$C,'Contributor Payouts'!$B:$B,'contributors by month'!$A47,'Contributor Payouts'!$D:$D,"&gt;="&amp;'contributors by month'!L$2,'Contributor Payouts'!$D:$D,"&lt;"&amp;'contributors by month'!M$2)</f>
        <v>0</v>
      </c>
      <c r="M47">
        <f>+SUMIFS('Contributor Payouts'!$C:$C,'Contributor Payouts'!$B:$B,'contributors by month'!$A47,'Contributor Payouts'!$D:$D,"&gt;="&amp;'contributors by month'!M$2,'Contributor Payouts'!$D:$D,"&lt;"&amp;'contributors by month'!N$2)</f>
        <v>625</v>
      </c>
      <c r="N47">
        <f>+SUMIFS('Contributor Payouts'!$C:$C,'Contributor Payouts'!$B:$B,'contributors by month'!$A47,'Contributor Payouts'!$D:$D,"&gt;="&amp;'contributors by month'!N$2,'Contributor Payouts'!$D:$D,"&lt;"&amp;'contributors by month'!O$2)</f>
        <v>2000</v>
      </c>
      <c r="O47">
        <f>+SUMIFS('Contributor Payouts'!$C:$C,'Contributor Payouts'!$B:$B,'contributors by month'!$A47,'Contributor Payouts'!$D:$D,"&gt;="&amp;'contributors by month'!O$2,'Contributor Payouts'!$D:$D,"&lt;"&amp;'contributors by month'!P$2)</f>
        <v>2000</v>
      </c>
      <c r="P47">
        <f>+SUMIFS('Contributor Payouts'!$C:$C,'Contributor Payouts'!$B:$B,'contributors by month'!$A47,'Contributor Payouts'!$D:$D,"&gt;="&amp;'contributors by month'!P$2,'Contributor Payouts'!$D:$D,"&lt;"&amp;'contributors by month'!Q$2)</f>
        <v>5000</v>
      </c>
      <c r="Q47">
        <f>+SUMIFS('Contributor Payouts'!$C:$C,'Contributor Payouts'!$B:$B,'contributors by month'!$A47,'Contributor Payouts'!$D:$D,"&gt;="&amp;'contributors by month'!Q$2,'Contributor Payouts'!$D:$D,"&lt;"&amp;'contributors by month'!R$2)</f>
        <v>5000</v>
      </c>
      <c r="R47">
        <f>+SUMIFS('Contributor Payouts'!$C:$C,'Contributor Payouts'!$B:$B,'contributors by month'!$A47,'Contributor Payouts'!$D:$D,"&gt;="&amp;'contributors by month'!R$2,'Contributor Payouts'!$D:$D,"&lt;"&amp;'contributors by month'!S$2)</f>
        <v>6000</v>
      </c>
    </row>
    <row r="48" spans="1:18" x14ac:dyDescent="0.2">
      <c r="A48" s="31" t="s">
        <v>1341</v>
      </c>
      <c r="B48">
        <f>+SUMIFS('Contributor Payouts'!$C:$C,'Contributor Payouts'!$B:$B,'contributors by month'!$A48,'Contributor Payouts'!$D:$D,"&gt;="&amp;'contributors by month'!B$2,'Contributor Payouts'!$D:$D,"&lt;"&amp;'contributors by month'!C$2)</f>
        <v>0</v>
      </c>
      <c r="C48">
        <f>+SUMIFS('Contributor Payouts'!$C:$C,'Contributor Payouts'!$B:$B,'contributors by month'!$A48,'Contributor Payouts'!$D:$D,"&gt;="&amp;'contributors by month'!C$2,'Contributor Payouts'!$D:$D,"&lt;"&amp;'contributors by month'!D$2)</f>
        <v>0</v>
      </c>
      <c r="D48">
        <f>+SUMIFS('Contributor Payouts'!$C:$C,'Contributor Payouts'!$B:$B,'contributors by month'!$A48,'Contributor Payouts'!$D:$D,"&gt;="&amp;'contributors by month'!D$2,'Contributor Payouts'!$D:$D,"&lt;"&amp;'contributors by month'!E$2)</f>
        <v>0</v>
      </c>
      <c r="E48">
        <f>+SUMIFS('Contributor Payouts'!$C:$C,'Contributor Payouts'!$B:$B,'contributors by month'!$A48,'Contributor Payouts'!$D:$D,"&gt;="&amp;'contributors by month'!E$2,'Contributor Payouts'!$D:$D,"&lt;"&amp;'contributors by month'!F$2)</f>
        <v>0</v>
      </c>
      <c r="F48">
        <f>+SUMIFS('Contributor Payouts'!$C:$C,'Contributor Payouts'!$B:$B,'contributors by month'!$A48,'Contributor Payouts'!$D:$D,"&gt;="&amp;'contributors by month'!F$2,'Contributor Payouts'!$D:$D,"&lt;"&amp;'contributors by month'!G$2)</f>
        <v>0</v>
      </c>
      <c r="G48">
        <f>+SUMIFS('Contributor Payouts'!$C:$C,'Contributor Payouts'!$B:$B,'contributors by month'!$A48,'Contributor Payouts'!$D:$D,"&gt;="&amp;'contributors by month'!G$2,'Contributor Payouts'!$D:$D,"&lt;"&amp;'contributors by month'!H$2)</f>
        <v>0</v>
      </c>
      <c r="H48">
        <f>+SUMIFS('Contributor Payouts'!$C:$C,'Contributor Payouts'!$B:$B,'contributors by month'!$A48,'Contributor Payouts'!$D:$D,"&gt;="&amp;'contributors by month'!H$2,'Contributor Payouts'!$D:$D,"&lt;"&amp;'contributors by month'!I$2)</f>
        <v>0</v>
      </c>
      <c r="I48">
        <f>+SUMIFS('Contributor Payouts'!$C:$C,'Contributor Payouts'!$B:$B,'contributors by month'!$A48,'Contributor Payouts'!$D:$D,"&gt;="&amp;'contributors by month'!I$2,'Contributor Payouts'!$D:$D,"&lt;"&amp;'contributors by month'!J$2)</f>
        <v>0</v>
      </c>
      <c r="J48">
        <f>+SUMIFS('Contributor Payouts'!$C:$C,'Contributor Payouts'!$B:$B,'contributors by month'!$A48,'Contributor Payouts'!$D:$D,"&gt;="&amp;'contributors by month'!J$2,'Contributor Payouts'!$D:$D,"&lt;"&amp;'contributors by month'!K$2)</f>
        <v>0</v>
      </c>
      <c r="K48">
        <f>+SUMIFS('Contributor Payouts'!$C:$C,'Contributor Payouts'!$B:$B,'contributors by month'!$A48,'Contributor Payouts'!$D:$D,"&gt;="&amp;'contributors by month'!K$2,'Contributor Payouts'!$D:$D,"&lt;"&amp;'contributors by month'!L$2)</f>
        <v>0</v>
      </c>
      <c r="L48">
        <f>+SUMIFS('Contributor Payouts'!$C:$C,'Contributor Payouts'!$B:$B,'contributors by month'!$A48,'Contributor Payouts'!$D:$D,"&gt;="&amp;'contributors by month'!L$2,'Contributor Payouts'!$D:$D,"&lt;"&amp;'contributors by month'!M$2)</f>
        <v>0</v>
      </c>
      <c r="M48">
        <f>+SUMIFS('Contributor Payouts'!$C:$C,'Contributor Payouts'!$B:$B,'contributors by month'!$A48,'Contributor Payouts'!$D:$D,"&gt;="&amp;'contributors by month'!M$2,'Contributor Payouts'!$D:$D,"&lt;"&amp;'contributors by month'!N$2)</f>
        <v>0</v>
      </c>
      <c r="N48">
        <f>+SUMIFS('Contributor Payouts'!$C:$C,'Contributor Payouts'!$B:$B,'contributors by month'!$A48,'Contributor Payouts'!$D:$D,"&gt;="&amp;'contributors by month'!N$2,'Contributor Payouts'!$D:$D,"&lt;"&amp;'contributors by month'!O$2)</f>
        <v>0</v>
      </c>
      <c r="O48">
        <f>+SUMIFS('Contributor Payouts'!$C:$C,'Contributor Payouts'!$B:$B,'contributors by month'!$A48,'Contributor Payouts'!$D:$D,"&gt;="&amp;'contributors by month'!O$2,'Contributor Payouts'!$D:$D,"&lt;"&amp;'contributors by month'!P$2)</f>
        <v>0</v>
      </c>
      <c r="P48">
        <f>+SUMIFS('Contributor Payouts'!$C:$C,'Contributor Payouts'!$B:$B,'contributors by month'!$A48,'Contributor Payouts'!$D:$D,"&gt;="&amp;'contributors by month'!P$2,'Contributor Payouts'!$D:$D,"&lt;"&amp;'contributors by month'!Q$2)</f>
        <v>875</v>
      </c>
      <c r="Q48">
        <f>+SUMIFS('Contributor Payouts'!$C:$C,'Contributor Payouts'!$B:$B,'contributors by month'!$A48,'Contributor Payouts'!$D:$D,"&gt;="&amp;'contributors by month'!Q$2,'Contributor Payouts'!$D:$D,"&lt;"&amp;'contributors by month'!R$2)</f>
        <v>2800</v>
      </c>
      <c r="R48">
        <f>+SUMIFS('Contributor Payouts'!$C:$C,'Contributor Payouts'!$B:$B,'contributors by month'!$A48,'Contributor Payouts'!$D:$D,"&gt;="&amp;'contributors by month'!R$2,'Contributor Payouts'!$D:$D,"&lt;"&amp;'contributors by month'!S$2)</f>
        <v>0</v>
      </c>
    </row>
    <row r="49" spans="1:18" x14ac:dyDescent="0.2">
      <c r="A49" s="31" t="s">
        <v>825</v>
      </c>
      <c r="B49">
        <f>+SUMIFS('Contributor Payouts'!$C:$C,'Contributor Payouts'!$B:$B,'contributors by month'!$A49,'Contributor Payouts'!$D:$D,"&gt;="&amp;'contributors by month'!B$2,'Contributor Payouts'!$D:$D,"&lt;"&amp;'contributors by month'!C$2)</f>
        <v>7500</v>
      </c>
      <c r="C49">
        <f>+SUMIFS('Contributor Payouts'!$C:$C,'Contributor Payouts'!$B:$B,'contributors by month'!$A49,'Contributor Payouts'!$D:$D,"&gt;="&amp;'contributors by month'!C$2,'Contributor Payouts'!$D:$D,"&lt;"&amp;'contributors by month'!D$2)</f>
        <v>5710</v>
      </c>
      <c r="D49">
        <f>+SUMIFS('Contributor Payouts'!$C:$C,'Contributor Payouts'!$B:$B,'contributors by month'!$A49,'Contributor Payouts'!$D:$D,"&gt;="&amp;'contributors by month'!D$2,'Contributor Payouts'!$D:$D,"&lt;"&amp;'contributors by month'!E$2)</f>
        <v>8000</v>
      </c>
      <c r="E49">
        <f>+SUMIFS('Contributor Payouts'!$C:$C,'Contributor Payouts'!$B:$B,'contributors by month'!$A49,'Contributor Payouts'!$D:$D,"&gt;="&amp;'contributors by month'!E$2,'Contributor Payouts'!$D:$D,"&lt;"&amp;'contributors by month'!F$2)</f>
        <v>8000</v>
      </c>
      <c r="F49">
        <f>+SUMIFS('Contributor Payouts'!$C:$C,'Contributor Payouts'!$B:$B,'contributors by month'!$A49,'Contributor Payouts'!$D:$D,"&gt;="&amp;'contributors by month'!F$2,'Contributor Payouts'!$D:$D,"&lt;"&amp;'contributors by month'!G$2)</f>
        <v>8000</v>
      </c>
      <c r="G49">
        <f>+SUMIFS('Contributor Payouts'!$C:$C,'Contributor Payouts'!$B:$B,'contributors by month'!$A49,'Contributor Payouts'!$D:$D,"&gt;="&amp;'contributors by month'!G$2,'Contributor Payouts'!$D:$D,"&lt;"&amp;'contributors by month'!H$2)</f>
        <v>8000</v>
      </c>
      <c r="H49">
        <f>+SUMIFS('Contributor Payouts'!$C:$C,'Contributor Payouts'!$B:$B,'contributors by month'!$A49,'Contributor Payouts'!$D:$D,"&gt;="&amp;'contributors by month'!H$2,'Contributor Payouts'!$D:$D,"&lt;"&amp;'contributors by month'!I$2)</f>
        <v>8000</v>
      </c>
      <c r="I49">
        <f>+SUMIFS('Contributor Payouts'!$C:$C,'Contributor Payouts'!$B:$B,'contributors by month'!$A49,'Contributor Payouts'!$D:$D,"&gt;="&amp;'contributors by month'!I$2,'Contributor Payouts'!$D:$D,"&lt;"&amp;'contributors by month'!J$2)</f>
        <v>13000</v>
      </c>
      <c r="J49">
        <f>+SUMIFS('Contributor Payouts'!$C:$C,'Contributor Payouts'!$B:$B,'contributors by month'!$A49,'Contributor Payouts'!$D:$D,"&gt;="&amp;'contributors by month'!J$2,'Contributor Payouts'!$D:$D,"&lt;"&amp;'contributors by month'!K$2)</f>
        <v>8000</v>
      </c>
      <c r="K49">
        <f>+SUMIFS('Contributor Payouts'!$C:$C,'Contributor Payouts'!$B:$B,'contributors by month'!$A49,'Contributor Payouts'!$D:$D,"&gt;="&amp;'contributors by month'!K$2,'Contributor Payouts'!$D:$D,"&lt;"&amp;'contributors by month'!L$2)</f>
        <v>8000</v>
      </c>
      <c r="L49">
        <f>+SUMIFS('Contributor Payouts'!$C:$C,'Contributor Payouts'!$B:$B,'contributors by month'!$A49,'Contributor Payouts'!$D:$D,"&gt;="&amp;'contributors by month'!L$2,'Contributor Payouts'!$D:$D,"&lt;"&amp;'contributors by month'!M$2)</f>
        <v>8000</v>
      </c>
      <c r="M49">
        <f>+SUMIFS('Contributor Payouts'!$C:$C,'Contributor Payouts'!$B:$B,'contributors by month'!$A49,'Contributor Payouts'!$D:$D,"&gt;="&amp;'contributors by month'!M$2,'Contributor Payouts'!$D:$D,"&lt;"&amp;'contributors by month'!N$2)</f>
        <v>9000</v>
      </c>
      <c r="N49">
        <f>+SUMIFS('Contributor Payouts'!$C:$C,'Contributor Payouts'!$B:$B,'contributors by month'!$A49,'Contributor Payouts'!$D:$D,"&gt;="&amp;'contributors by month'!N$2,'Contributor Payouts'!$D:$D,"&lt;"&amp;'contributors by month'!O$2)</f>
        <v>12500</v>
      </c>
      <c r="O49">
        <f>+SUMIFS('Contributor Payouts'!$C:$C,'Contributor Payouts'!$B:$B,'contributors by month'!$A49,'Contributor Payouts'!$D:$D,"&gt;="&amp;'contributors by month'!O$2,'Contributor Payouts'!$D:$D,"&lt;"&amp;'contributors by month'!P$2)</f>
        <v>9000</v>
      </c>
      <c r="P49">
        <f>+SUMIFS('Contributor Payouts'!$C:$C,'Contributor Payouts'!$B:$B,'contributors by month'!$A49,'Contributor Payouts'!$D:$D,"&gt;="&amp;'contributors by month'!P$2,'Contributor Payouts'!$D:$D,"&lt;"&amp;'contributors by month'!Q$2)</f>
        <v>9000</v>
      </c>
      <c r="Q49">
        <f>+SUMIFS('Contributor Payouts'!$C:$C,'Contributor Payouts'!$B:$B,'contributors by month'!$A49,'Contributor Payouts'!$D:$D,"&gt;="&amp;'contributors by month'!Q$2,'Contributor Payouts'!$D:$D,"&lt;"&amp;'contributors by month'!R$2)</f>
        <v>0</v>
      </c>
      <c r="R49">
        <f>+SUMIFS('Contributor Payouts'!$C:$C,'Contributor Payouts'!$B:$B,'contributors by month'!$A49,'Contributor Payouts'!$D:$D,"&gt;="&amp;'contributors by month'!R$2,'Contributor Payouts'!$D:$D,"&lt;"&amp;'contributors by month'!S$2)</f>
        <v>0</v>
      </c>
    </row>
    <row r="50" spans="1:18" x14ac:dyDescent="0.2">
      <c r="A50" s="31" t="s">
        <v>1454</v>
      </c>
      <c r="B50">
        <f>+SUMIFS('Contributor Payouts'!$C:$C,'Contributor Payouts'!$B:$B,'contributors by month'!$A50,'Contributor Payouts'!$D:$D,"&gt;="&amp;'contributors by month'!B$2,'Contributor Payouts'!$D:$D,"&lt;"&amp;'contributors by month'!C$2)</f>
        <v>8000</v>
      </c>
      <c r="C50">
        <f>+SUMIFS('Contributor Payouts'!$C:$C,'Contributor Payouts'!$B:$B,'contributors by month'!$A50,'Contributor Payouts'!$D:$D,"&gt;="&amp;'contributors by month'!C$2,'Contributor Payouts'!$D:$D,"&lt;"&amp;'contributors by month'!D$2)</f>
        <v>8000</v>
      </c>
      <c r="D50">
        <f>+SUMIFS('Contributor Payouts'!$C:$C,'Contributor Payouts'!$B:$B,'contributors by month'!$A50,'Contributor Payouts'!$D:$D,"&gt;="&amp;'contributors by month'!D$2,'Contributor Payouts'!$D:$D,"&lt;"&amp;'contributors by month'!E$2)</f>
        <v>8000</v>
      </c>
      <c r="E50">
        <f>+SUMIFS('Contributor Payouts'!$C:$C,'Contributor Payouts'!$B:$B,'contributors by month'!$A50,'Contributor Payouts'!$D:$D,"&gt;="&amp;'contributors by month'!E$2,'Contributor Payouts'!$D:$D,"&lt;"&amp;'contributors by month'!F$2)</f>
        <v>8000</v>
      </c>
      <c r="F50">
        <f>+SUMIFS('Contributor Payouts'!$C:$C,'Contributor Payouts'!$B:$B,'contributors by month'!$A50,'Contributor Payouts'!$D:$D,"&gt;="&amp;'contributors by month'!F$2,'Contributor Payouts'!$D:$D,"&lt;"&amp;'contributors by month'!G$2)</f>
        <v>8000</v>
      </c>
      <c r="G50">
        <f>+SUMIFS('Contributor Payouts'!$C:$C,'Contributor Payouts'!$B:$B,'contributors by month'!$A50,'Contributor Payouts'!$D:$D,"&gt;="&amp;'contributors by month'!G$2,'Contributor Payouts'!$D:$D,"&lt;"&amp;'contributors by month'!H$2)</f>
        <v>5000</v>
      </c>
      <c r="H50">
        <f>+SUMIFS('Contributor Payouts'!$C:$C,'Contributor Payouts'!$B:$B,'contributors by month'!$A50,'Contributor Payouts'!$D:$D,"&gt;="&amp;'contributors by month'!H$2,'Contributor Payouts'!$D:$D,"&lt;"&amp;'contributors by month'!I$2)</f>
        <v>5000</v>
      </c>
      <c r="I50">
        <f>+SUMIFS('Contributor Payouts'!$C:$C,'Contributor Payouts'!$B:$B,'contributors by month'!$A50,'Contributor Payouts'!$D:$D,"&gt;="&amp;'contributors by month'!I$2,'Contributor Payouts'!$D:$D,"&lt;"&amp;'contributors by month'!J$2)</f>
        <v>0</v>
      </c>
      <c r="J50">
        <f>+SUMIFS('Contributor Payouts'!$C:$C,'Contributor Payouts'!$B:$B,'contributors by month'!$A50,'Contributor Payouts'!$D:$D,"&gt;="&amp;'contributors by month'!J$2,'Contributor Payouts'!$D:$D,"&lt;"&amp;'contributors by month'!K$2)</f>
        <v>0</v>
      </c>
      <c r="K50">
        <f>+SUMIFS('Contributor Payouts'!$C:$C,'Contributor Payouts'!$B:$B,'contributors by month'!$A50,'Contributor Payouts'!$D:$D,"&gt;="&amp;'contributors by month'!K$2,'Contributor Payouts'!$D:$D,"&lt;"&amp;'contributors by month'!L$2)</f>
        <v>0</v>
      </c>
      <c r="L50">
        <f>+SUMIFS('Contributor Payouts'!$C:$C,'Contributor Payouts'!$B:$B,'contributors by month'!$A50,'Contributor Payouts'!$D:$D,"&gt;="&amp;'contributors by month'!L$2,'Contributor Payouts'!$D:$D,"&lt;"&amp;'contributors by month'!M$2)</f>
        <v>0</v>
      </c>
      <c r="M50">
        <f>+SUMIFS('Contributor Payouts'!$C:$C,'Contributor Payouts'!$B:$B,'contributors by month'!$A50,'Contributor Payouts'!$D:$D,"&gt;="&amp;'contributors by month'!M$2,'Contributor Payouts'!$D:$D,"&lt;"&amp;'contributors by month'!N$2)</f>
        <v>0</v>
      </c>
      <c r="N50">
        <f>+SUMIFS('Contributor Payouts'!$C:$C,'Contributor Payouts'!$B:$B,'contributors by month'!$A50,'Contributor Payouts'!$D:$D,"&gt;="&amp;'contributors by month'!N$2,'Contributor Payouts'!$D:$D,"&lt;"&amp;'contributors by month'!O$2)</f>
        <v>0</v>
      </c>
      <c r="O50">
        <f>+SUMIFS('Contributor Payouts'!$C:$C,'Contributor Payouts'!$B:$B,'contributors by month'!$A50,'Contributor Payouts'!$D:$D,"&gt;="&amp;'contributors by month'!O$2,'Contributor Payouts'!$D:$D,"&lt;"&amp;'contributors by month'!P$2)</f>
        <v>0</v>
      </c>
      <c r="P50">
        <f>+SUMIFS('Contributor Payouts'!$C:$C,'Contributor Payouts'!$B:$B,'contributors by month'!$A50,'Contributor Payouts'!$D:$D,"&gt;="&amp;'contributors by month'!P$2,'Contributor Payouts'!$D:$D,"&lt;"&amp;'contributors by month'!Q$2)</f>
        <v>0</v>
      </c>
      <c r="Q50">
        <f>+SUMIFS('Contributor Payouts'!$C:$C,'Contributor Payouts'!$B:$B,'contributors by month'!$A50,'Contributor Payouts'!$D:$D,"&gt;="&amp;'contributors by month'!Q$2,'Contributor Payouts'!$D:$D,"&lt;"&amp;'contributors by month'!R$2)</f>
        <v>0</v>
      </c>
      <c r="R50">
        <f>+SUMIFS('Contributor Payouts'!$C:$C,'Contributor Payouts'!$B:$B,'contributors by month'!$A50,'Contributor Payouts'!$D:$D,"&gt;="&amp;'contributors by month'!R$2,'Contributor Payouts'!$D:$D,"&lt;"&amp;'contributors by month'!S$2)</f>
        <v>0</v>
      </c>
    </row>
    <row r="51" spans="1:18" x14ac:dyDescent="0.2">
      <c r="A51" s="31" t="s">
        <v>1455</v>
      </c>
      <c r="B51">
        <f>+SUMIFS('Contributor Payouts'!$C:$C,'Contributor Payouts'!$B:$B,'contributors by month'!$A51,'Contributor Payouts'!$D:$D,"&gt;="&amp;'contributors by month'!B$2,'Contributor Payouts'!$D:$D,"&lt;"&amp;'contributors by month'!C$2)</f>
        <v>8000</v>
      </c>
      <c r="C51">
        <f>+SUMIFS('Contributor Payouts'!$C:$C,'Contributor Payouts'!$B:$B,'contributors by month'!$A51,'Contributor Payouts'!$D:$D,"&gt;="&amp;'contributors by month'!C$2,'Contributor Payouts'!$D:$D,"&lt;"&amp;'contributors by month'!D$2)</f>
        <v>8000</v>
      </c>
      <c r="D51">
        <f>+SUMIFS('Contributor Payouts'!$C:$C,'Contributor Payouts'!$B:$B,'contributors by month'!$A51,'Contributor Payouts'!$D:$D,"&gt;="&amp;'contributors by month'!D$2,'Contributor Payouts'!$D:$D,"&lt;"&amp;'contributors by month'!E$2)</f>
        <v>8000</v>
      </c>
      <c r="E51">
        <f>+SUMIFS('Contributor Payouts'!$C:$C,'Contributor Payouts'!$B:$B,'contributors by month'!$A51,'Contributor Payouts'!$D:$D,"&gt;="&amp;'contributors by month'!E$2,'Contributor Payouts'!$D:$D,"&lt;"&amp;'contributors by month'!F$2)</f>
        <v>6880</v>
      </c>
      <c r="F51">
        <f>+SUMIFS('Contributor Payouts'!$C:$C,'Contributor Payouts'!$B:$B,'contributors by month'!$A51,'Contributor Payouts'!$D:$D,"&gt;="&amp;'contributors by month'!F$2,'Contributor Payouts'!$D:$D,"&lt;"&amp;'contributors by month'!G$2)</f>
        <v>7630</v>
      </c>
      <c r="G51">
        <f>+SUMIFS('Contributor Payouts'!$C:$C,'Contributor Payouts'!$B:$B,'contributors by month'!$A51,'Contributor Payouts'!$D:$D,"&gt;="&amp;'contributors by month'!G$2,'Contributor Payouts'!$D:$D,"&lt;"&amp;'contributors by month'!H$2)</f>
        <v>8000</v>
      </c>
      <c r="H51">
        <f>+SUMIFS('Contributor Payouts'!$C:$C,'Contributor Payouts'!$B:$B,'contributors by month'!$A51,'Contributor Payouts'!$D:$D,"&gt;="&amp;'contributors by month'!H$2,'Contributor Payouts'!$D:$D,"&lt;"&amp;'contributors by month'!I$2)</f>
        <v>6181</v>
      </c>
      <c r="I51">
        <f>+SUMIFS('Contributor Payouts'!$C:$C,'Contributor Payouts'!$B:$B,'contributors by month'!$A51,'Contributor Payouts'!$D:$D,"&gt;="&amp;'contributors by month'!I$2,'Contributor Payouts'!$D:$D,"&lt;"&amp;'contributors by month'!J$2)</f>
        <v>7200</v>
      </c>
      <c r="J51">
        <f>+SUMIFS('Contributor Payouts'!$C:$C,'Contributor Payouts'!$B:$B,'contributors by month'!$A51,'Contributor Payouts'!$D:$D,"&gt;="&amp;'contributors by month'!J$2,'Contributor Payouts'!$D:$D,"&lt;"&amp;'contributors by month'!K$2)</f>
        <v>7200</v>
      </c>
      <c r="K51">
        <f>+SUMIFS('Contributor Payouts'!$C:$C,'Contributor Payouts'!$B:$B,'contributors by month'!$A51,'Contributor Payouts'!$D:$D,"&gt;="&amp;'contributors by month'!K$2,'Contributor Payouts'!$D:$D,"&lt;"&amp;'contributors by month'!L$2)</f>
        <v>6400</v>
      </c>
      <c r="L51">
        <f>+SUMIFS('Contributor Payouts'!$C:$C,'Contributor Payouts'!$B:$B,'contributors by month'!$A51,'Contributor Payouts'!$D:$D,"&gt;="&amp;'contributors by month'!L$2,'Contributor Payouts'!$D:$D,"&lt;"&amp;'contributors by month'!M$2)</f>
        <v>6400</v>
      </c>
      <c r="M51">
        <f>+SUMIFS('Contributor Payouts'!$C:$C,'Contributor Payouts'!$B:$B,'contributors by month'!$A51,'Contributor Payouts'!$D:$D,"&gt;="&amp;'contributors by month'!M$2,'Contributor Payouts'!$D:$D,"&lt;"&amp;'contributors by month'!N$2)</f>
        <v>8100</v>
      </c>
      <c r="N51">
        <f>+SUMIFS('Contributor Payouts'!$C:$C,'Contributor Payouts'!$B:$B,'contributors by month'!$A51,'Contributor Payouts'!$D:$D,"&gt;="&amp;'contributors by month'!N$2,'Contributor Payouts'!$D:$D,"&lt;"&amp;'contributors by month'!O$2)</f>
        <v>8100</v>
      </c>
      <c r="O51">
        <f>+SUMIFS('Contributor Payouts'!$C:$C,'Contributor Payouts'!$B:$B,'contributors by month'!$A51,'Contributor Payouts'!$D:$D,"&gt;="&amp;'contributors by month'!O$2,'Contributor Payouts'!$D:$D,"&lt;"&amp;'contributors by month'!P$2)</f>
        <v>7200</v>
      </c>
      <c r="P51">
        <f>+SUMIFS('Contributor Payouts'!$C:$C,'Contributor Payouts'!$B:$B,'contributors by month'!$A51,'Contributor Payouts'!$D:$D,"&gt;="&amp;'contributors by month'!P$2,'Contributor Payouts'!$D:$D,"&lt;"&amp;'contributors by month'!Q$2)</f>
        <v>8100</v>
      </c>
      <c r="Q51">
        <f>+SUMIFS('Contributor Payouts'!$C:$C,'Contributor Payouts'!$B:$B,'contributors by month'!$A51,'Contributor Payouts'!$D:$D,"&gt;="&amp;'contributors by month'!Q$2,'Contributor Payouts'!$D:$D,"&lt;"&amp;'contributors by month'!R$2)</f>
        <v>8100</v>
      </c>
      <c r="R51">
        <f>+SUMIFS('Contributor Payouts'!$C:$C,'Contributor Payouts'!$B:$B,'contributors by month'!$A51,'Contributor Payouts'!$D:$D,"&gt;="&amp;'contributors by month'!R$2,'Contributor Payouts'!$D:$D,"&lt;"&amp;'contributors by month'!S$2)</f>
        <v>0</v>
      </c>
    </row>
    <row r="52" spans="1:18" x14ac:dyDescent="0.2">
      <c r="A52" s="31" t="s">
        <v>1453</v>
      </c>
      <c r="B52">
        <f>+SUMIFS('Contributor Payouts'!$C:$C,'Contributor Payouts'!$B:$B,'contributors by month'!$A52,'Contributor Payouts'!$D:$D,"&gt;="&amp;'contributors by month'!B$2,'Contributor Payouts'!$D:$D,"&lt;"&amp;'contributors by month'!C$2)</f>
        <v>0</v>
      </c>
      <c r="C52">
        <f>+SUMIFS('Contributor Payouts'!$C:$C,'Contributor Payouts'!$B:$B,'contributors by month'!$A52,'Contributor Payouts'!$D:$D,"&gt;="&amp;'contributors by month'!C$2,'Contributor Payouts'!$D:$D,"&lt;"&amp;'contributors by month'!D$2)</f>
        <v>750</v>
      </c>
      <c r="D52">
        <f>+SUMIFS('Contributor Payouts'!$C:$C,'Contributor Payouts'!$B:$B,'contributors by month'!$A52,'Contributor Payouts'!$D:$D,"&gt;="&amp;'contributors by month'!D$2,'Contributor Payouts'!$D:$D,"&lt;"&amp;'contributors by month'!E$2)</f>
        <v>2400</v>
      </c>
      <c r="E52">
        <f>+SUMIFS('Contributor Payouts'!$C:$C,'Contributor Payouts'!$B:$B,'contributors by month'!$A52,'Contributor Payouts'!$D:$D,"&gt;="&amp;'contributors by month'!E$2,'Contributor Payouts'!$D:$D,"&lt;"&amp;'contributors by month'!F$2)</f>
        <v>2400</v>
      </c>
      <c r="F52">
        <f>+SUMIFS('Contributor Payouts'!$C:$C,'Contributor Payouts'!$B:$B,'contributors by month'!$A52,'Contributor Payouts'!$D:$D,"&gt;="&amp;'contributors by month'!F$2,'Contributor Payouts'!$D:$D,"&lt;"&amp;'contributors by month'!G$2)</f>
        <v>4900</v>
      </c>
      <c r="G52">
        <f>+SUMIFS('Contributor Payouts'!$C:$C,'Contributor Payouts'!$B:$B,'contributors by month'!$A52,'Contributor Payouts'!$D:$D,"&gt;="&amp;'contributors by month'!G$2,'Contributor Payouts'!$D:$D,"&lt;"&amp;'contributors by month'!H$2)</f>
        <v>6150</v>
      </c>
      <c r="H52">
        <f>+SUMIFS('Contributor Payouts'!$C:$C,'Contributor Payouts'!$B:$B,'contributors by month'!$A52,'Contributor Payouts'!$D:$D,"&gt;="&amp;'contributors by month'!H$2,'Contributor Payouts'!$D:$D,"&lt;"&amp;'contributors by month'!I$2)</f>
        <v>7000</v>
      </c>
      <c r="I52">
        <f>+SUMIFS('Contributor Payouts'!$C:$C,'Contributor Payouts'!$B:$B,'contributors by month'!$A52,'Contributor Payouts'!$D:$D,"&gt;="&amp;'contributors by month'!I$2,'Contributor Payouts'!$D:$D,"&lt;"&amp;'contributors by month'!J$2)</f>
        <v>8000</v>
      </c>
      <c r="J52">
        <f>+SUMIFS('Contributor Payouts'!$C:$C,'Contributor Payouts'!$B:$B,'contributors by month'!$A52,'Contributor Payouts'!$D:$D,"&gt;="&amp;'contributors by month'!J$2,'Contributor Payouts'!$D:$D,"&lt;"&amp;'contributors by month'!K$2)</f>
        <v>8000</v>
      </c>
      <c r="K52">
        <f>+SUMIFS('Contributor Payouts'!$C:$C,'Contributor Payouts'!$B:$B,'contributors by month'!$A52,'Contributor Payouts'!$D:$D,"&gt;="&amp;'contributors by month'!K$2,'Contributor Payouts'!$D:$D,"&lt;"&amp;'contributors by month'!L$2)</f>
        <v>8000</v>
      </c>
      <c r="L52">
        <f>+SUMIFS('Contributor Payouts'!$C:$C,'Contributor Payouts'!$B:$B,'contributors by month'!$A52,'Contributor Payouts'!$D:$D,"&gt;="&amp;'contributors by month'!L$2,'Contributor Payouts'!$D:$D,"&lt;"&amp;'contributors by month'!M$2)</f>
        <v>8000</v>
      </c>
      <c r="M52">
        <f>+SUMIFS('Contributor Payouts'!$C:$C,'Contributor Payouts'!$B:$B,'contributors by month'!$A52,'Contributor Payouts'!$D:$D,"&gt;="&amp;'contributors by month'!M$2,'Contributor Payouts'!$D:$D,"&lt;"&amp;'contributors by month'!N$2)</f>
        <v>8580</v>
      </c>
      <c r="N52">
        <f>+SUMIFS('Contributor Payouts'!$C:$C,'Contributor Payouts'!$B:$B,'contributors by month'!$A52,'Contributor Payouts'!$D:$D,"&gt;="&amp;'contributors by month'!N$2,'Contributor Payouts'!$D:$D,"&lt;"&amp;'contributors by month'!O$2)</f>
        <v>9000</v>
      </c>
      <c r="O52">
        <f>+SUMIFS('Contributor Payouts'!$C:$C,'Contributor Payouts'!$B:$B,'contributors by month'!$A52,'Contributor Payouts'!$D:$D,"&gt;="&amp;'contributors by month'!O$2,'Contributor Payouts'!$D:$D,"&lt;"&amp;'contributors by month'!P$2)</f>
        <v>9000</v>
      </c>
      <c r="P52">
        <f>+SUMIFS('Contributor Payouts'!$C:$C,'Contributor Payouts'!$B:$B,'contributors by month'!$A52,'Contributor Payouts'!$D:$D,"&gt;="&amp;'contributors by month'!P$2,'Contributor Payouts'!$D:$D,"&lt;"&amp;'contributors by month'!Q$2)</f>
        <v>9000</v>
      </c>
      <c r="Q52">
        <f>+SUMIFS('Contributor Payouts'!$C:$C,'Contributor Payouts'!$B:$B,'contributors by month'!$A52,'Contributor Payouts'!$D:$D,"&gt;="&amp;'contributors by month'!Q$2,'Contributor Payouts'!$D:$D,"&lt;"&amp;'contributors by month'!R$2)</f>
        <v>9000</v>
      </c>
      <c r="R52">
        <f>+SUMIFS('Contributor Payouts'!$C:$C,'Contributor Payouts'!$B:$B,'contributors by month'!$A52,'Contributor Payouts'!$D:$D,"&gt;="&amp;'contributors by month'!R$2,'Contributor Payouts'!$D:$D,"&lt;"&amp;'contributors by month'!S$2)</f>
        <v>9000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4E44-9F5D-F047-8721-AD5F885A011D}">
  <dimension ref="A1:C1115"/>
  <sheetViews>
    <sheetView topLeftCell="A1081" workbookViewId="0">
      <selection activeCell="J1107" sqref="J1107"/>
    </sheetView>
  </sheetViews>
  <sheetFormatPr baseColWidth="10" defaultRowHeight="16" x14ac:dyDescent="0.2"/>
  <sheetData>
    <row r="1" spans="1:3" x14ac:dyDescent="0.2">
      <c r="A1" t="s">
        <v>863</v>
      </c>
      <c r="B1" t="s">
        <v>1246</v>
      </c>
      <c r="C1" t="s">
        <v>1247</v>
      </c>
    </row>
    <row r="2" spans="1:3" x14ac:dyDescent="0.2">
      <c r="A2" s="1">
        <v>43617</v>
      </c>
      <c r="B2">
        <v>268.12603920482599</v>
      </c>
      <c r="C2" s="1"/>
    </row>
    <row r="3" spans="1:3" x14ac:dyDescent="0.2">
      <c r="A3" s="1">
        <v>43618</v>
      </c>
      <c r="B3">
        <v>264.72732428744098</v>
      </c>
      <c r="C3" s="1"/>
    </row>
    <row r="4" spans="1:3" x14ac:dyDescent="0.2">
      <c r="A4" s="1">
        <v>43619</v>
      </c>
      <c r="B4">
        <v>269.93882947959003</v>
      </c>
      <c r="C4" s="1"/>
    </row>
    <row r="5" spans="1:3" x14ac:dyDescent="0.2">
      <c r="A5" s="1">
        <v>43620</v>
      </c>
      <c r="B5">
        <v>251.75257532903501</v>
      </c>
      <c r="C5" s="1"/>
    </row>
    <row r="6" spans="1:3" x14ac:dyDescent="0.2">
      <c r="A6" s="1">
        <v>43621</v>
      </c>
      <c r="B6">
        <v>240.2394336582</v>
      </c>
      <c r="C6" s="1"/>
    </row>
    <row r="7" spans="1:3" x14ac:dyDescent="0.2">
      <c r="A7" s="1">
        <v>43622</v>
      </c>
      <c r="B7">
        <v>246.826569090173</v>
      </c>
      <c r="C7" s="1"/>
    </row>
    <row r="8" spans="1:3" x14ac:dyDescent="0.2">
      <c r="A8" s="1">
        <v>43623</v>
      </c>
      <c r="B8">
        <v>249.96791177239601</v>
      </c>
      <c r="C8" s="1"/>
    </row>
    <row r="9" spans="1:3" x14ac:dyDescent="0.2">
      <c r="A9" s="1">
        <v>43624</v>
      </c>
      <c r="B9">
        <v>250.636893230053</v>
      </c>
      <c r="C9" s="1"/>
    </row>
    <row r="10" spans="1:3" x14ac:dyDescent="0.2">
      <c r="A10" s="1">
        <v>43625</v>
      </c>
      <c r="B10">
        <v>244.62980571926499</v>
      </c>
      <c r="C10" s="1"/>
    </row>
    <row r="11" spans="1:3" x14ac:dyDescent="0.2">
      <c r="A11" s="1">
        <v>43626</v>
      </c>
      <c r="B11">
        <v>232.04158416760399</v>
      </c>
      <c r="C11" s="1"/>
    </row>
    <row r="12" spans="1:3" x14ac:dyDescent="0.2">
      <c r="A12" s="1">
        <v>43627</v>
      </c>
      <c r="B12">
        <v>247.25227622797499</v>
      </c>
      <c r="C12" s="1"/>
    </row>
    <row r="13" spans="1:3" x14ac:dyDescent="0.2">
      <c r="A13" s="1">
        <v>43628</v>
      </c>
      <c r="B13">
        <v>245.08937853941501</v>
      </c>
      <c r="C13" s="1"/>
    </row>
    <row r="14" spans="1:3" x14ac:dyDescent="0.2">
      <c r="A14" s="1">
        <v>43629</v>
      </c>
      <c r="B14">
        <v>260.566634062719</v>
      </c>
      <c r="C14" s="1"/>
    </row>
    <row r="15" spans="1:3" x14ac:dyDescent="0.2">
      <c r="A15" s="1">
        <v>43630</v>
      </c>
      <c r="B15">
        <v>255.120426641747</v>
      </c>
      <c r="C15" s="1"/>
    </row>
    <row r="16" spans="1:3" x14ac:dyDescent="0.2">
      <c r="A16" s="1">
        <v>43631</v>
      </c>
      <c r="B16">
        <v>263.928538438278</v>
      </c>
      <c r="C16" s="1"/>
    </row>
    <row r="17" spans="1:3" x14ac:dyDescent="0.2">
      <c r="A17" s="1">
        <v>43632</v>
      </c>
      <c r="B17">
        <v>268.112192896446</v>
      </c>
      <c r="C17" s="1"/>
    </row>
    <row r="18" spans="1:3" x14ac:dyDescent="0.2">
      <c r="A18" s="1">
        <v>43633</v>
      </c>
      <c r="B18">
        <v>269.07169352749901</v>
      </c>
      <c r="C18" s="1"/>
    </row>
    <row r="19" spans="1:3" x14ac:dyDescent="0.2">
      <c r="A19" s="1">
        <v>43634</v>
      </c>
      <c r="B19">
        <v>273.12368845247897</v>
      </c>
      <c r="C19" s="1"/>
    </row>
    <row r="20" spans="1:3" x14ac:dyDescent="0.2">
      <c r="A20" s="1">
        <v>43635</v>
      </c>
      <c r="B20">
        <v>264.787931079695</v>
      </c>
      <c r="C20" s="1"/>
    </row>
    <row r="21" spans="1:3" x14ac:dyDescent="0.2">
      <c r="A21" s="1">
        <v>43636</v>
      </c>
      <c r="B21">
        <v>269.15279977813799</v>
      </c>
      <c r="C21" s="1"/>
    </row>
    <row r="22" spans="1:3" x14ac:dyDescent="0.2">
      <c r="A22" s="1">
        <v>43637</v>
      </c>
      <c r="B22">
        <v>272.33469098630297</v>
      </c>
      <c r="C22" s="1"/>
    </row>
    <row r="23" spans="1:3" x14ac:dyDescent="0.2">
      <c r="A23" s="1">
        <v>43638</v>
      </c>
      <c r="B23">
        <v>294.475622965936</v>
      </c>
      <c r="C23" s="1"/>
    </row>
    <row r="24" spans="1:3" x14ac:dyDescent="0.2">
      <c r="A24" s="1">
        <v>43639</v>
      </c>
      <c r="B24">
        <v>310.65499867231898</v>
      </c>
      <c r="C24" s="1"/>
    </row>
    <row r="25" spans="1:3" x14ac:dyDescent="0.2">
      <c r="A25" s="1">
        <v>43640</v>
      </c>
      <c r="B25">
        <v>307.94721026358701</v>
      </c>
      <c r="C25" s="1"/>
    </row>
    <row r="26" spans="1:3" x14ac:dyDescent="0.2">
      <c r="A26" s="1">
        <v>43641</v>
      </c>
      <c r="B26">
        <v>311.06822902414899</v>
      </c>
      <c r="C26" s="1"/>
    </row>
    <row r="27" spans="1:3" x14ac:dyDescent="0.2">
      <c r="A27" s="1">
        <v>43642</v>
      </c>
      <c r="B27">
        <v>318.63594465773599</v>
      </c>
      <c r="C27" s="1"/>
    </row>
    <row r="28" spans="1:3" x14ac:dyDescent="0.2">
      <c r="A28" s="1">
        <v>43643</v>
      </c>
      <c r="B28">
        <v>337.34095780981301</v>
      </c>
      <c r="C28" s="1"/>
    </row>
    <row r="29" spans="1:3" x14ac:dyDescent="0.2">
      <c r="A29" s="1">
        <v>43644</v>
      </c>
      <c r="B29">
        <v>295.84165288763501</v>
      </c>
      <c r="C29" s="1"/>
    </row>
    <row r="30" spans="1:3" x14ac:dyDescent="0.2">
      <c r="A30" s="1">
        <v>43645</v>
      </c>
      <c r="B30">
        <v>309.94903147240598</v>
      </c>
      <c r="C30" s="1"/>
    </row>
    <row r="31" spans="1:3" x14ac:dyDescent="0.2">
      <c r="A31" s="1">
        <v>43646</v>
      </c>
      <c r="B31">
        <v>321.43279903775999</v>
      </c>
      <c r="C31" s="1"/>
    </row>
    <row r="32" spans="1:3" x14ac:dyDescent="0.2">
      <c r="A32" s="1">
        <v>43647</v>
      </c>
      <c r="B32">
        <v>292.83887601724399</v>
      </c>
      <c r="C32" s="1"/>
    </row>
    <row r="33" spans="1:3" x14ac:dyDescent="0.2">
      <c r="A33" s="1">
        <v>43648</v>
      </c>
      <c r="B33">
        <v>295.255898070961</v>
      </c>
      <c r="C33" s="1"/>
    </row>
    <row r="34" spans="1:3" x14ac:dyDescent="0.2">
      <c r="A34" s="1">
        <v>43649</v>
      </c>
      <c r="B34">
        <v>290.95967210717203</v>
      </c>
      <c r="C34" s="1"/>
    </row>
    <row r="35" spans="1:3" x14ac:dyDescent="0.2">
      <c r="A35" s="1">
        <v>43650</v>
      </c>
      <c r="B35">
        <v>304.17054240118199</v>
      </c>
      <c r="C35" s="1"/>
    </row>
    <row r="36" spans="1:3" x14ac:dyDescent="0.2">
      <c r="A36" s="1">
        <v>43651</v>
      </c>
      <c r="B36">
        <v>285.219470879781</v>
      </c>
      <c r="C36" s="1"/>
    </row>
    <row r="37" spans="1:3" x14ac:dyDescent="0.2">
      <c r="A37" s="1">
        <v>43652</v>
      </c>
      <c r="B37">
        <v>287.985910584436</v>
      </c>
      <c r="C37" s="1"/>
    </row>
    <row r="38" spans="1:3" x14ac:dyDescent="0.2">
      <c r="A38" s="1">
        <v>43653</v>
      </c>
      <c r="B38">
        <v>289.57713834106602</v>
      </c>
      <c r="C38" s="1"/>
    </row>
    <row r="39" spans="1:3" x14ac:dyDescent="0.2">
      <c r="A39" s="1">
        <v>43654</v>
      </c>
      <c r="B39">
        <v>305.33625290070199</v>
      </c>
      <c r="C39" s="1"/>
    </row>
    <row r="40" spans="1:3" x14ac:dyDescent="0.2">
      <c r="A40" s="1">
        <v>43655</v>
      </c>
      <c r="B40">
        <v>312.46636882904102</v>
      </c>
      <c r="C40" s="1"/>
    </row>
    <row r="41" spans="1:3" x14ac:dyDescent="0.2">
      <c r="A41" s="1">
        <v>43656</v>
      </c>
      <c r="B41">
        <v>307.77968375200601</v>
      </c>
      <c r="C41" s="1"/>
    </row>
    <row r="42" spans="1:3" x14ac:dyDescent="0.2">
      <c r="A42" s="1">
        <v>43657</v>
      </c>
      <c r="B42">
        <v>290.00996715757401</v>
      </c>
      <c r="C42" s="1"/>
    </row>
    <row r="43" spans="1:3" x14ac:dyDescent="0.2">
      <c r="A43" s="1">
        <v>43658</v>
      </c>
      <c r="B43">
        <v>268.63521304779903</v>
      </c>
      <c r="C43" s="1"/>
    </row>
    <row r="44" spans="1:3" x14ac:dyDescent="0.2">
      <c r="A44" s="1">
        <v>43659</v>
      </c>
      <c r="B44">
        <v>275.80920843487598</v>
      </c>
      <c r="C44" s="1"/>
    </row>
    <row r="45" spans="1:3" x14ac:dyDescent="0.2">
      <c r="A45" s="1">
        <v>43660</v>
      </c>
      <c r="B45">
        <v>270.31476124769199</v>
      </c>
      <c r="C45" s="1"/>
    </row>
    <row r="46" spans="1:3" x14ac:dyDescent="0.2">
      <c r="A46" s="1">
        <v>43661</v>
      </c>
      <c r="B46">
        <v>227.12207268042599</v>
      </c>
      <c r="C46" s="1"/>
    </row>
    <row r="47" spans="1:3" x14ac:dyDescent="0.2">
      <c r="A47" s="1">
        <v>43662</v>
      </c>
      <c r="B47">
        <v>230.18019411198799</v>
      </c>
      <c r="C47" s="1"/>
    </row>
    <row r="48" spans="1:3" x14ac:dyDescent="0.2">
      <c r="A48" s="1">
        <v>43663</v>
      </c>
      <c r="B48">
        <v>199.94052185387801</v>
      </c>
      <c r="C48" s="1"/>
    </row>
    <row r="49" spans="1:3" x14ac:dyDescent="0.2">
      <c r="A49" s="1">
        <v>43664</v>
      </c>
      <c r="B49">
        <v>210.83853712737201</v>
      </c>
      <c r="C49" s="1"/>
    </row>
    <row r="50" spans="1:3" x14ac:dyDescent="0.2">
      <c r="A50" s="1">
        <v>43665</v>
      </c>
      <c r="B50">
        <v>226.30353428686701</v>
      </c>
      <c r="C50" s="1"/>
    </row>
    <row r="51" spans="1:3" x14ac:dyDescent="0.2">
      <c r="A51" s="1">
        <v>43666</v>
      </c>
      <c r="B51">
        <v>221.11374095039699</v>
      </c>
      <c r="C51" s="1"/>
    </row>
    <row r="52" spans="1:3" x14ac:dyDescent="0.2">
      <c r="A52" s="1">
        <v>43667</v>
      </c>
      <c r="B52">
        <v>228.96480408491601</v>
      </c>
      <c r="C52" s="1"/>
    </row>
    <row r="53" spans="1:3" x14ac:dyDescent="0.2">
      <c r="A53" s="1">
        <v>43668</v>
      </c>
      <c r="B53">
        <v>226.15340772656501</v>
      </c>
      <c r="C53" s="1"/>
    </row>
    <row r="54" spans="1:3" x14ac:dyDescent="0.2">
      <c r="A54" s="1">
        <v>43669</v>
      </c>
      <c r="B54">
        <v>217.65256165832301</v>
      </c>
      <c r="C54" s="1"/>
    </row>
    <row r="55" spans="1:3" x14ac:dyDescent="0.2">
      <c r="A55" s="1">
        <v>43670</v>
      </c>
      <c r="B55">
        <v>213.50215160809401</v>
      </c>
      <c r="C55" s="1"/>
    </row>
    <row r="56" spans="1:3" x14ac:dyDescent="0.2">
      <c r="A56" s="1">
        <v>43671</v>
      </c>
      <c r="B56">
        <v>217.19777774847799</v>
      </c>
      <c r="C56" s="1"/>
    </row>
    <row r="57" spans="1:3" x14ac:dyDescent="0.2">
      <c r="A57" s="1">
        <v>43672</v>
      </c>
      <c r="B57">
        <v>219.48779097276901</v>
      </c>
      <c r="C57" s="1"/>
    </row>
    <row r="58" spans="1:3" x14ac:dyDescent="0.2">
      <c r="A58" s="1">
        <v>43673</v>
      </c>
      <c r="B58">
        <v>219.582432627776</v>
      </c>
      <c r="C58" s="1"/>
    </row>
    <row r="59" spans="1:3" x14ac:dyDescent="0.2">
      <c r="A59" s="1">
        <v>43674</v>
      </c>
      <c r="B59">
        <v>206.53177289591801</v>
      </c>
      <c r="C59" s="1"/>
    </row>
    <row r="60" spans="1:3" x14ac:dyDescent="0.2">
      <c r="A60" s="1">
        <v>43675</v>
      </c>
      <c r="B60">
        <v>211.22975366174299</v>
      </c>
      <c r="C60" s="1"/>
    </row>
    <row r="61" spans="1:3" x14ac:dyDescent="0.2">
      <c r="A61" s="1">
        <v>43676</v>
      </c>
      <c r="B61">
        <v>210.82351650905201</v>
      </c>
      <c r="C61" s="1"/>
    </row>
    <row r="62" spans="1:3" x14ac:dyDescent="0.2">
      <c r="A62" s="1">
        <v>43677</v>
      </c>
      <c r="B62">
        <v>209.646260741128</v>
      </c>
      <c r="C62" s="1"/>
    </row>
    <row r="63" spans="1:3" x14ac:dyDescent="0.2">
      <c r="A63" s="1">
        <v>43678</v>
      </c>
      <c r="B63">
        <v>218.61308553620901</v>
      </c>
      <c r="C63" s="1"/>
    </row>
    <row r="64" spans="1:3" x14ac:dyDescent="0.2">
      <c r="A64" s="1">
        <v>43679</v>
      </c>
      <c r="B64">
        <v>216.630420657716</v>
      </c>
      <c r="C64" s="1"/>
    </row>
    <row r="65" spans="1:3" x14ac:dyDescent="0.2">
      <c r="A65" s="1">
        <v>43680</v>
      </c>
      <c r="B65">
        <v>217.795462077065</v>
      </c>
      <c r="C65" s="1"/>
    </row>
    <row r="66" spans="1:3" x14ac:dyDescent="0.2">
      <c r="A66" s="1">
        <v>43681</v>
      </c>
      <c r="B66">
        <v>221.41611875255401</v>
      </c>
      <c r="C66" s="1"/>
    </row>
    <row r="67" spans="1:3" x14ac:dyDescent="0.2">
      <c r="A67" s="1">
        <v>43682</v>
      </c>
      <c r="B67">
        <v>221.98815294300499</v>
      </c>
      <c r="C67" s="1"/>
    </row>
    <row r="68" spans="1:3" x14ac:dyDescent="0.2">
      <c r="A68" s="1">
        <v>43683</v>
      </c>
      <c r="B68">
        <v>232.82368350463901</v>
      </c>
      <c r="C68" s="1"/>
    </row>
    <row r="69" spans="1:3" x14ac:dyDescent="0.2">
      <c r="A69" s="1">
        <v>43684</v>
      </c>
      <c r="B69">
        <v>227.02071107575</v>
      </c>
      <c r="C69" s="1"/>
    </row>
    <row r="70" spans="1:3" x14ac:dyDescent="0.2">
      <c r="A70" s="1">
        <v>43685</v>
      </c>
      <c r="B70">
        <v>226.40119317736901</v>
      </c>
      <c r="C70" s="1"/>
    </row>
    <row r="71" spans="1:3" x14ac:dyDescent="0.2">
      <c r="A71" s="1">
        <v>43686</v>
      </c>
      <c r="B71">
        <v>221.995886207121</v>
      </c>
      <c r="C71" s="1"/>
    </row>
    <row r="72" spans="1:3" x14ac:dyDescent="0.2">
      <c r="A72" s="1">
        <v>43687</v>
      </c>
      <c r="B72">
        <v>210.15361895773401</v>
      </c>
      <c r="C72" s="1"/>
    </row>
    <row r="73" spans="1:3" x14ac:dyDescent="0.2">
      <c r="A73" s="1">
        <v>43688</v>
      </c>
      <c r="B73">
        <v>206.50462546838099</v>
      </c>
      <c r="C73" s="1"/>
    </row>
    <row r="74" spans="1:3" x14ac:dyDescent="0.2">
      <c r="A74" s="1">
        <v>43689</v>
      </c>
      <c r="B74">
        <v>216.48558055177199</v>
      </c>
      <c r="C74" s="1"/>
    </row>
    <row r="75" spans="1:3" x14ac:dyDescent="0.2">
      <c r="A75" s="1">
        <v>43690</v>
      </c>
      <c r="B75">
        <v>211.113141263047</v>
      </c>
      <c r="C75" s="1"/>
    </row>
    <row r="76" spans="1:3" x14ac:dyDescent="0.2">
      <c r="A76" s="1">
        <v>43691</v>
      </c>
      <c r="B76">
        <v>209.265737147614</v>
      </c>
      <c r="C76" s="1"/>
    </row>
    <row r="77" spans="1:3" x14ac:dyDescent="0.2">
      <c r="A77" s="1">
        <v>43692</v>
      </c>
      <c r="B77">
        <v>185.65530058955801</v>
      </c>
      <c r="C77" s="1"/>
    </row>
    <row r="78" spans="1:3" x14ac:dyDescent="0.2">
      <c r="A78" s="1">
        <v>43693</v>
      </c>
      <c r="B78">
        <v>188.15278116773399</v>
      </c>
      <c r="C78" s="1"/>
    </row>
    <row r="79" spans="1:3" x14ac:dyDescent="0.2">
      <c r="A79" s="1">
        <v>43694</v>
      </c>
      <c r="B79">
        <v>185.15324355177901</v>
      </c>
      <c r="C79" s="1"/>
    </row>
    <row r="80" spans="1:3" x14ac:dyDescent="0.2">
      <c r="A80" s="1">
        <v>43695</v>
      </c>
      <c r="B80">
        <v>185.76004109383399</v>
      </c>
      <c r="C80" s="1"/>
    </row>
    <row r="81" spans="1:3" x14ac:dyDescent="0.2">
      <c r="A81" s="1">
        <v>43696</v>
      </c>
      <c r="B81">
        <v>194.35736761658401</v>
      </c>
      <c r="C81" s="1"/>
    </row>
    <row r="82" spans="1:3" x14ac:dyDescent="0.2">
      <c r="A82" s="1">
        <v>43697</v>
      </c>
      <c r="B82">
        <v>202.959750759684</v>
      </c>
      <c r="C82" s="1"/>
    </row>
    <row r="83" spans="1:3" x14ac:dyDescent="0.2">
      <c r="A83" s="1">
        <v>43698</v>
      </c>
      <c r="B83">
        <v>196.272747285669</v>
      </c>
      <c r="C83" s="1"/>
    </row>
    <row r="84" spans="1:3" x14ac:dyDescent="0.2">
      <c r="A84" s="1">
        <v>43699</v>
      </c>
      <c r="B84">
        <v>187.01618910895999</v>
      </c>
      <c r="C84" s="1"/>
    </row>
    <row r="85" spans="1:3" x14ac:dyDescent="0.2">
      <c r="A85" s="1">
        <v>43700</v>
      </c>
      <c r="B85">
        <v>191.52119596772499</v>
      </c>
      <c r="C85" s="1"/>
    </row>
    <row r="86" spans="1:3" x14ac:dyDescent="0.2">
      <c r="A86" s="1">
        <v>43701</v>
      </c>
      <c r="B86">
        <v>194.209387356875</v>
      </c>
      <c r="C86" s="1"/>
    </row>
    <row r="87" spans="1:3" x14ac:dyDescent="0.2">
      <c r="A87" s="1">
        <v>43702</v>
      </c>
      <c r="B87">
        <v>190.55575089343</v>
      </c>
      <c r="C87" s="1"/>
    </row>
    <row r="88" spans="1:3" x14ac:dyDescent="0.2">
      <c r="A88" s="1">
        <v>43703</v>
      </c>
      <c r="B88">
        <v>186.32236897942599</v>
      </c>
      <c r="C88" s="1"/>
    </row>
    <row r="89" spans="1:3" x14ac:dyDescent="0.2">
      <c r="A89" s="1">
        <v>43704</v>
      </c>
      <c r="B89">
        <v>188.377257454139</v>
      </c>
      <c r="C89" s="1"/>
    </row>
    <row r="90" spans="1:3" x14ac:dyDescent="0.2">
      <c r="A90" s="1">
        <v>43705</v>
      </c>
      <c r="B90">
        <v>186.97068487781701</v>
      </c>
      <c r="C90" s="1"/>
    </row>
    <row r="91" spans="1:3" x14ac:dyDescent="0.2">
      <c r="A91" s="1">
        <v>43706</v>
      </c>
      <c r="B91">
        <v>173.02703573027699</v>
      </c>
      <c r="C91" s="1"/>
    </row>
    <row r="92" spans="1:3" x14ac:dyDescent="0.2">
      <c r="A92" s="1">
        <v>43707</v>
      </c>
      <c r="B92">
        <v>168.79916502828399</v>
      </c>
      <c r="C92" s="1"/>
    </row>
    <row r="93" spans="1:3" x14ac:dyDescent="0.2">
      <c r="A93" s="1">
        <v>43708</v>
      </c>
      <c r="B93">
        <v>168.670888373959</v>
      </c>
      <c r="C93" s="1"/>
    </row>
    <row r="94" spans="1:3" x14ac:dyDescent="0.2">
      <c r="A94" s="1">
        <v>43709</v>
      </c>
      <c r="B94">
        <v>172.072969293564</v>
      </c>
      <c r="C94" s="1"/>
    </row>
    <row r="95" spans="1:3" x14ac:dyDescent="0.2">
      <c r="A95" s="1">
        <v>43710</v>
      </c>
      <c r="B95">
        <v>170.72754514461599</v>
      </c>
      <c r="C95" s="1"/>
    </row>
    <row r="96" spans="1:3" x14ac:dyDescent="0.2">
      <c r="A96" s="1">
        <v>43711</v>
      </c>
      <c r="B96">
        <v>177.716478953273</v>
      </c>
      <c r="C96" s="1"/>
    </row>
    <row r="97" spans="1:3" x14ac:dyDescent="0.2">
      <c r="A97" s="1">
        <v>43712</v>
      </c>
      <c r="B97">
        <v>178.82647784328199</v>
      </c>
      <c r="C97" s="1"/>
    </row>
    <row r="98" spans="1:3" x14ac:dyDescent="0.2">
      <c r="A98" s="1">
        <v>43713</v>
      </c>
      <c r="B98">
        <v>174.77627554812599</v>
      </c>
      <c r="C98" s="1"/>
    </row>
    <row r="99" spans="1:3" x14ac:dyDescent="0.2">
      <c r="A99" s="1">
        <v>43714</v>
      </c>
      <c r="B99">
        <v>174.19381005204701</v>
      </c>
      <c r="C99" s="1"/>
    </row>
    <row r="100" spans="1:3" x14ac:dyDescent="0.2">
      <c r="A100" s="1">
        <v>43715</v>
      </c>
      <c r="B100">
        <v>169.42286694793401</v>
      </c>
      <c r="C100" s="1"/>
    </row>
    <row r="101" spans="1:3" x14ac:dyDescent="0.2">
      <c r="A101" s="1">
        <v>43716</v>
      </c>
      <c r="B101">
        <v>177.85258889110901</v>
      </c>
      <c r="C101" s="1"/>
    </row>
    <row r="102" spans="1:3" x14ac:dyDescent="0.2">
      <c r="A102" s="1">
        <v>43717</v>
      </c>
      <c r="B102">
        <v>181.48393205226699</v>
      </c>
      <c r="C102" s="1"/>
    </row>
    <row r="103" spans="1:3" x14ac:dyDescent="0.2">
      <c r="A103" s="1">
        <v>43718</v>
      </c>
      <c r="B103">
        <v>181.014656231967</v>
      </c>
      <c r="C103" s="1"/>
    </row>
    <row r="104" spans="1:3" x14ac:dyDescent="0.2">
      <c r="A104" s="1">
        <v>43719</v>
      </c>
      <c r="B104">
        <v>180.14939152981401</v>
      </c>
      <c r="C104" s="1"/>
    </row>
    <row r="105" spans="1:3" x14ac:dyDescent="0.2">
      <c r="A105" s="1">
        <v>43720</v>
      </c>
      <c r="B105">
        <v>178.08294980618399</v>
      </c>
      <c r="C105" s="1"/>
    </row>
    <row r="106" spans="1:3" x14ac:dyDescent="0.2">
      <c r="A106" s="1">
        <v>43721</v>
      </c>
      <c r="B106">
        <v>181.010836085851</v>
      </c>
      <c r="C106" s="1"/>
    </row>
    <row r="107" spans="1:3" x14ac:dyDescent="0.2">
      <c r="A107" s="1">
        <v>43722</v>
      </c>
      <c r="B107">
        <v>181.211945003502</v>
      </c>
      <c r="C107" s="1"/>
    </row>
    <row r="108" spans="1:3" x14ac:dyDescent="0.2">
      <c r="A108" s="1">
        <v>43723</v>
      </c>
      <c r="B108">
        <v>188.30568158376599</v>
      </c>
      <c r="C108" s="1"/>
    </row>
    <row r="109" spans="1:3" x14ac:dyDescent="0.2">
      <c r="A109" s="1">
        <v>43724</v>
      </c>
      <c r="B109">
        <v>189.255046335461</v>
      </c>
      <c r="C109" s="1"/>
    </row>
    <row r="110" spans="1:3" x14ac:dyDescent="0.2">
      <c r="A110" s="1">
        <v>43725</v>
      </c>
      <c r="B110">
        <v>197.606916383937</v>
      </c>
      <c r="C110" s="1"/>
    </row>
    <row r="111" spans="1:3" x14ac:dyDescent="0.2">
      <c r="A111" s="1">
        <v>43726</v>
      </c>
      <c r="B111">
        <v>209.21116304181601</v>
      </c>
      <c r="C111" s="1"/>
    </row>
    <row r="112" spans="1:3" x14ac:dyDescent="0.2">
      <c r="A112" s="1">
        <v>43727</v>
      </c>
      <c r="B112">
        <v>210.24907372866701</v>
      </c>
      <c r="C112" s="1"/>
    </row>
    <row r="113" spans="1:3" x14ac:dyDescent="0.2">
      <c r="A113" s="1">
        <v>43728</v>
      </c>
      <c r="B113">
        <v>221.742925994893</v>
      </c>
      <c r="C113" s="1"/>
    </row>
    <row r="114" spans="1:3" x14ac:dyDescent="0.2">
      <c r="A114" s="1">
        <v>43729</v>
      </c>
      <c r="B114">
        <v>217.95344382394899</v>
      </c>
      <c r="C114" s="1"/>
    </row>
    <row r="115" spans="1:3" x14ac:dyDescent="0.2">
      <c r="A115" s="1">
        <v>43730</v>
      </c>
      <c r="B115">
        <v>215.34523960456201</v>
      </c>
      <c r="C115" s="1"/>
    </row>
    <row r="116" spans="1:3" x14ac:dyDescent="0.2">
      <c r="A116" s="1">
        <v>43731</v>
      </c>
      <c r="B116">
        <v>211.61753840452201</v>
      </c>
      <c r="C116" s="1"/>
    </row>
    <row r="117" spans="1:3" x14ac:dyDescent="0.2">
      <c r="A117" s="1">
        <v>43732</v>
      </c>
      <c r="B117">
        <v>201.003377525818</v>
      </c>
      <c r="C117" s="1"/>
    </row>
    <row r="118" spans="1:3" x14ac:dyDescent="0.2">
      <c r="A118" s="1">
        <v>43733</v>
      </c>
      <c r="B118">
        <v>168.67357964602999</v>
      </c>
      <c r="C118" s="1"/>
    </row>
    <row r="119" spans="1:3" x14ac:dyDescent="0.2">
      <c r="A119" s="1">
        <v>43734</v>
      </c>
      <c r="B119">
        <v>170.288867692243</v>
      </c>
      <c r="C119" s="1"/>
    </row>
    <row r="120" spans="1:3" x14ac:dyDescent="0.2">
      <c r="A120" s="1">
        <v>43735</v>
      </c>
      <c r="B120">
        <v>166.21680322909901</v>
      </c>
      <c r="C120" s="1"/>
    </row>
    <row r="121" spans="1:3" x14ac:dyDescent="0.2">
      <c r="A121" s="1">
        <v>43736</v>
      </c>
      <c r="B121">
        <v>173.90494900594999</v>
      </c>
      <c r="C121" s="1"/>
    </row>
    <row r="122" spans="1:3" x14ac:dyDescent="0.2">
      <c r="A122" s="1">
        <v>43737</v>
      </c>
      <c r="B122">
        <v>174.07970541243199</v>
      </c>
      <c r="C122" s="1"/>
    </row>
    <row r="123" spans="1:3" x14ac:dyDescent="0.2">
      <c r="A123" s="1">
        <v>43738</v>
      </c>
      <c r="B123">
        <v>169.689474752297</v>
      </c>
      <c r="C123" s="1"/>
    </row>
    <row r="124" spans="1:3" x14ac:dyDescent="0.2">
      <c r="A124" s="1">
        <v>43739</v>
      </c>
      <c r="B124">
        <v>179.75716197925499</v>
      </c>
      <c r="C124" s="1"/>
    </row>
    <row r="125" spans="1:3" x14ac:dyDescent="0.2">
      <c r="A125" s="1">
        <v>43740</v>
      </c>
      <c r="B125">
        <v>180.63244082835499</v>
      </c>
      <c r="C125" s="1"/>
    </row>
    <row r="126" spans="1:3" x14ac:dyDescent="0.2">
      <c r="A126" s="1">
        <v>43741</v>
      </c>
      <c r="B126">
        <v>180.57893058773001</v>
      </c>
      <c r="C126" s="1"/>
    </row>
    <row r="127" spans="1:3" x14ac:dyDescent="0.2">
      <c r="A127" s="1">
        <v>43742</v>
      </c>
      <c r="B127">
        <v>176.85852555342601</v>
      </c>
      <c r="C127" s="1"/>
    </row>
    <row r="128" spans="1:3" x14ac:dyDescent="0.2">
      <c r="A128" s="1">
        <v>43743</v>
      </c>
      <c r="B128">
        <v>175.863153653502</v>
      </c>
      <c r="C128" s="1"/>
    </row>
    <row r="129" spans="1:3" x14ac:dyDescent="0.2">
      <c r="A129" s="1">
        <v>43744</v>
      </c>
      <c r="B129">
        <v>176.277256573389</v>
      </c>
      <c r="C129" s="1"/>
    </row>
    <row r="130" spans="1:3" x14ac:dyDescent="0.2">
      <c r="A130" s="1">
        <v>43745</v>
      </c>
      <c r="B130">
        <v>170.44710628243001</v>
      </c>
      <c r="C130" s="1"/>
    </row>
    <row r="131" spans="1:3" x14ac:dyDescent="0.2">
      <c r="A131" s="1">
        <v>43746</v>
      </c>
      <c r="B131">
        <v>180.14424760253499</v>
      </c>
      <c r="C131" s="1"/>
    </row>
    <row r="132" spans="1:3" x14ac:dyDescent="0.2">
      <c r="A132" s="1">
        <v>43747</v>
      </c>
      <c r="B132">
        <v>180.789793267275</v>
      </c>
      <c r="C132" s="1"/>
    </row>
    <row r="133" spans="1:3" x14ac:dyDescent="0.2">
      <c r="A133" s="1">
        <v>43748</v>
      </c>
      <c r="B133">
        <v>193.33993781390899</v>
      </c>
      <c r="C133" s="1"/>
    </row>
    <row r="134" spans="1:3" x14ac:dyDescent="0.2">
      <c r="A134" s="1">
        <v>43749</v>
      </c>
      <c r="B134">
        <v>191.04108656991201</v>
      </c>
      <c r="C134" s="1"/>
    </row>
    <row r="135" spans="1:3" x14ac:dyDescent="0.2">
      <c r="A135" s="1">
        <v>43750</v>
      </c>
      <c r="B135">
        <v>180.55244905183099</v>
      </c>
      <c r="C135" s="1"/>
    </row>
    <row r="136" spans="1:3" x14ac:dyDescent="0.2">
      <c r="A136" s="1">
        <v>43751</v>
      </c>
      <c r="B136">
        <v>179.946535676102</v>
      </c>
      <c r="C136" s="1"/>
    </row>
    <row r="137" spans="1:3" x14ac:dyDescent="0.2">
      <c r="A137" s="1">
        <v>43752</v>
      </c>
      <c r="B137">
        <v>181.287247294488</v>
      </c>
      <c r="C137" s="1"/>
    </row>
    <row r="138" spans="1:3" x14ac:dyDescent="0.2">
      <c r="A138" s="1">
        <v>43753</v>
      </c>
      <c r="B138">
        <v>186.616067531467</v>
      </c>
      <c r="C138" s="1"/>
    </row>
    <row r="139" spans="1:3" x14ac:dyDescent="0.2">
      <c r="A139" s="1">
        <v>43754</v>
      </c>
      <c r="B139">
        <v>180.74563079187499</v>
      </c>
      <c r="C139" s="1"/>
    </row>
    <row r="140" spans="1:3" x14ac:dyDescent="0.2">
      <c r="A140" s="1">
        <v>43755</v>
      </c>
      <c r="B140">
        <v>175.05406935469699</v>
      </c>
      <c r="C140" s="1"/>
    </row>
    <row r="141" spans="1:3" x14ac:dyDescent="0.2">
      <c r="A141" s="1">
        <v>43756</v>
      </c>
      <c r="B141">
        <v>177.476918634481</v>
      </c>
      <c r="C141" s="1"/>
    </row>
    <row r="142" spans="1:3" x14ac:dyDescent="0.2">
      <c r="A142" s="1">
        <v>43757</v>
      </c>
      <c r="B142">
        <v>172.88626058117299</v>
      </c>
      <c r="C142" s="1"/>
    </row>
    <row r="143" spans="1:3" x14ac:dyDescent="0.2">
      <c r="A143" s="1">
        <v>43758</v>
      </c>
      <c r="B143">
        <v>171.852410431876</v>
      </c>
      <c r="C143" s="1"/>
    </row>
    <row r="144" spans="1:3" x14ac:dyDescent="0.2">
      <c r="A144" s="1">
        <v>43759</v>
      </c>
      <c r="B144">
        <v>175.21210857661501</v>
      </c>
      <c r="C144" s="1"/>
    </row>
    <row r="145" spans="1:3" x14ac:dyDescent="0.2">
      <c r="A145" s="1">
        <v>43760</v>
      </c>
      <c r="B145">
        <v>174.354496088064</v>
      </c>
      <c r="C145" s="1"/>
    </row>
    <row r="146" spans="1:3" x14ac:dyDescent="0.2">
      <c r="A146" s="1">
        <v>43761</v>
      </c>
      <c r="B146">
        <v>171.42654721585001</v>
      </c>
      <c r="C146" s="1"/>
    </row>
    <row r="147" spans="1:3" x14ac:dyDescent="0.2">
      <c r="A147" s="1">
        <v>43762</v>
      </c>
      <c r="B147">
        <v>161.58404359293499</v>
      </c>
      <c r="C147" s="1"/>
    </row>
    <row r="148" spans="1:3" x14ac:dyDescent="0.2">
      <c r="A148" s="1">
        <v>43763</v>
      </c>
      <c r="B148">
        <v>160.67839136073999</v>
      </c>
      <c r="C148" s="1"/>
    </row>
    <row r="149" spans="1:3" x14ac:dyDescent="0.2">
      <c r="A149" s="1">
        <v>43764</v>
      </c>
      <c r="B149">
        <v>181.45319156222101</v>
      </c>
      <c r="C149" s="1"/>
    </row>
    <row r="150" spans="1:3" x14ac:dyDescent="0.2">
      <c r="A150" s="1">
        <v>43765</v>
      </c>
      <c r="B150">
        <v>179.535270082598</v>
      </c>
      <c r="C150" s="1"/>
    </row>
    <row r="151" spans="1:3" x14ac:dyDescent="0.2">
      <c r="A151" s="1">
        <v>43766</v>
      </c>
      <c r="B151">
        <v>183.580899838275</v>
      </c>
      <c r="C151" s="1"/>
    </row>
    <row r="152" spans="1:3" x14ac:dyDescent="0.2">
      <c r="A152" s="1">
        <v>43767</v>
      </c>
      <c r="B152">
        <v>181.861799872695</v>
      </c>
      <c r="C152" s="1"/>
    </row>
    <row r="153" spans="1:3" x14ac:dyDescent="0.2">
      <c r="A153" s="1">
        <v>43768</v>
      </c>
      <c r="B153">
        <v>190.505960917865</v>
      </c>
      <c r="C153" s="1"/>
    </row>
    <row r="154" spans="1:3" x14ac:dyDescent="0.2">
      <c r="A154" s="1">
        <v>43769</v>
      </c>
      <c r="B154">
        <v>183.133751486732</v>
      </c>
      <c r="C154" s="1"/>
    </row>
    <row r="155" spans="1:3" x14ac:dyDescent="0.2">
      <c r="A155" s="1">
        <v>43770</v>
      </c>
      <c r="B155">
        <v>182.75570124695199</v>
      </c>
      <c r="C155" s="1"/>
    </row>
    <row r="156" spans="1:3" x14ac:dyDescent="0.2">
      <c r="A156" s="1">
        <v>43771</v>
      </c>
      <c r="B156">
        <v>183.06419145196199</v>
      </c>
      <c r="C156" s="1"/>
    </row>
    <row r="157" spans="1:3" x14ac:dyDescent="0.2">
      <c r="A157" s="1">
        <v>43772</v>
      </c>
      <c r="B157">
        <v>183.21568174708401</v>
      </c>
      <c r="C157" s="1"/>
    </row>
    <row r="158" spans="1:3" x14ac:dyDescent="0.2">
      <c r="A158" s="1">
        <v>43773</v>
      </c>
      <c r="B158">
        <v>181.82443996228</v>
      </c>
      <c r="C158" s="1"/>
    </row>
    <row r="159" spans="1:3" x14ac:dyDescent="0.2">
      <c r="A159" s="1">
        <v>43774</v>
      </c>
      <c r="B159">
        <v>185.76433086001299</v>
      </c>
      <c r="C159" s="1"/>
    </row>
    <row r="160" spans="1:3" x14ac:dyDescent="0.2">
      <c r="A160" s="1">
        <v>43775</v>
      </c>
      <c r="B160">
        <v>189.16575518025101</v>
      </c>
      <c r="C160" s="1"/>
    </row>
    <row r="161" spans="1:3" x14ac:dyDescent="0.2">
      <c r="A161" s="1">
        <v>43776</v>
      </c>
      <c r="B161">
        <v>191.300400454005</v>
      </c>
      <c r="C161" s="1"/>
    </row>
    <row r="162" spans="1:3" x14ac:dyDescent="0.2">
      <c r="A162" s="1">
        <v>43777</v>
      </c>
      <c r="B162">
        <v>186.816531956586</v>
      </c>
      <c r="C162" s="1"/>
    </row>
    <row r="163" spans="1:3" x14ac:dyDescent="0.2">
      <c r="A163" s="1">
        <v>43778</v>
      </c>
      <c r="B163">
        <v>183.67362276132701</v>
      </c>
      <c r="C163" s="1"/>
    </row>
    <row r="164" spans="1:3" x14ac:dyDescent="0.2">
      <c r="A164" s="1">
        <v>43779</v>
      </c>
      <c r="B164">
        <v>184.958145431079</v>
      </c>
      <c r="C164" s="1"/>
    </row>
    <row r="165" spans="1:3" x14ac:dyDescent="0.2">
      <c r="A165" s="1">
        <v>43780</v>
      </c>
      <c r="B165">
        <v>189.04498222352001</v>
      </c>
      <c r="C165" s="1"/>
    </row>
    <row r="166" spans="1:3" x14ac:dyDescent="0.2">
      <c r="A166" s="1">
        <v>43781</v>
      </c>
      <c r="B166">
        <v>184.839873654298</v>
      </c>
      <c r="C166" s="1"/>
    </row>
    <row r="167" spans="1:3" x14ac:dyDescent="0.2">
      <c r="A167" s="1">
        <v>43782</v>
      </c>
      <c r="B167">
        <v>186.86593984628601</v>
      </c>
      <c r="C167" s="1"/>
    </row>
    <row r="168" spans="1:3" x14ac:dyDescent="0.2">
      <c r="A168" s="1">
        <v>43783</v>
      </c>
      <c r="B168">
        <v>187.842888493793</v>
      </c>
      <c r="C168" s="1"/>
    </row>
    <row r="169" spans="1:3" x14ac:dyDescent="0.2">
      <c r="A169" s="1">
        <v>43784</v>
      </c>
      <c r="B169">
        <v>184.78830689468199</v>
      </c>
      <c r="C169" s="1"/>
    </row>
    <row r="170" spans="1:3" x14ac:dyDescent="0.2">
      <c r="A170" s="1">
        <v>43785</v>
      </c>
      <c r="B170">
        <v>180.16871140792301</v>
      </c>
      <c r="C170" s="1"/>
    </row>
    <row r="171" spans="1:3" x14ac:dyDescent="0.2">
      <c r="A171" s="1">
        <v>43786</v>
      </c>
      <c r="B171">
        <v>182.630654160425</v>
      </c>
      <c r="C171" s="1"/>
    </row>
    <row r="172" spans="1:3" x14ac:dyDescent="0.2">
      <c r="A172" s="1">
        <v>43787</v>
      </c>
      <c r="B172">
        <v>183.98796387501801</v>
      </c>
      <c r="C172" s="1"/>
    </row>
    <row r="173" spans="1:3" x14ac:dyDescent="0.2">
      <c r="A173" s="1">
        <v>43788</v>
      </c>
      <c r="B173">
        <v>178.38559937313701</v>
      </c>
      <c r="C173" s="1"/>
    </row>
    <row r="174" spans="1:3" x14ac:dyDescent="0.2">
      <c r="A174" s="1">
        <v>43789</v>
      </c>
      <c r="B174">
        <v>175.820484576392</v>
      </c>
      <c r="C174" s="1"/>
    </row>
    <row r="175" spans="1:3" x14ac:dyDescent="0.2">
      <c r="A175" s="1">
        <v>43790</v>
      </c>
      <c r="B175">
        <v>174.80445727796999</v>
      </c>
      <c r="C175" s="1"/>
    </row>
    <row r="176" spans="1:3" x14ac:dyDescent="0.2">
      <c r="A176" s="1">
        <v>43791</v>
      </c>
      <c r="B176">
        <v>161.15147727922999</v>
      </c>
      <c r="C176" s="1"/>
    </row>
    <row r="177" spans="1:3" x14ac:dyDescent="0.2">
      <c r="A177" s="1">
        <v>43792</v>
      </c>
      <c r="B177">
        <v>149.925692064195</v>
      </c>
      <c r="C177" s="1"/>
    </row>
    <row r="178" spans="1:3" x14ac:dyDescent="0.2">
      <c r="A178" s="1">
        <v>43793</v>
      </c>
      <c r="B178">
        <v>151.966084934527</v>
      </c>
      <c r="C178" s="1"/>
    </row>
    <row r="179" spans="1:3" x14ac:dyDescent="0.2">
      <c r="A179" s="1">
        <v>43794</v>
      </c>
      <c r="B179">
        <v>140.24681084120701</v>
      </c>
      <c r="C179" s="1"/>
    </row>
    <row r="180" spans="1:3" x14ac:dyDescent="0.2">
      <c r="A180" s="1">
        <v>43795</v>
      </c>
      <c r="B180">
        <v>146.34618694452999</v>
      </c>
      <c r="C180" s="1"/>
    </row>
    <row r="181" spans="1:3" x14ac:dyDescent="0.2">
      <c r="A181" s="1">
        <v>43796</v>
      </c>
      <c r="B181">
        <v>147.575068489686</v>
      </c>
      <c r="C181" s="1"/>
    </row>
    <row r="182" spans="1:3" x14ac:dyDescent="0.2">
      <c r="A182" s="1">
        <v>43797</v>
      </c>
      <c r="B182">
        <v>152.61506834821901</v>
      </c>
      <c r="C182" s="1"/>
    </row>
    <row r="183" spans="1:3" x14ac:dyDescent="0.2">
      <c r="A183" s="1">
        <v>43798</v>
      </c>
      <c r="B183">
        <v>150.91034572010801</v>
      </c>
      <c r="C183" s="1"/>
    </row>
    <row r="184" spans="1:3" x14ac:dyDescent="0.2">
      <c r="A184" s="1">
        <v>43799</v>
      </c>
      <c r="B184">
        <v>154.25530586508199</v>
      </c>
      <c r="C184" s="1"/>
    </row>
    <row r="185" spans="1:3" x14ac:dyDescent="0.2">
      <c r="A185" s="1">
        <v>43800</v>
      </c>
      <c r="B185">
        <v>151.73585404476</v>
      </c>
      <c r="C185" s="1"/>
    </row>
    <row r="186" spans="1:3" x14ac:dyDescent="0.2">
      <c r="A186" s="1">
        <v>43801</v>
      </c>
      <c r="B186">
        <v>151.02315688624901</v>
      </c>
      <c r="C186" s="1"/>
    </row>
    <row r="187" spans="1:3" x14ac:dyDescent="0.2">
      <c r="A187" s="1">
        <v>43802</v>
      </c>
      <c r="B187">
        <v>148.86726798663599</v>
      </c>
      <c r="C187" s="1"/>
    </row>
    <row r="188" spans="1:3" x14ac:dyDescent="0.2">
      <c r="A188" s="1">
        <v>43803</v>
      </c>
      <c r="B188">
        <v>147.12795176955601</v>
      </c>
      <c r="C188" s="1"/>
    </row>
    <row r="189" spans="1:3" x14ac:dyDescent="0.2">
      <c r="A189" s="1">
        <v>43804</v>
      </c>
      <c r="B189">
        <v>145.401709530267</v>
      </c>
      <c r="C189" s="1"/>
    </row>
    <row r="190" spans="1:3" x14ac:dyDescent="0.2">
      <c r="A190" s="1">
        <v>43805</v>
      </c>
      <c r="B190">
        <v>147.79749210977101</v>
      </c>
      <c r="C190" s="1"/>
    </row>
    <row r="191" spans="1:3" x14ac:dyDescent="0.2">
      <c r="A191" s="1">
        <v>43806</v>
      </c>
      <c r="B191">
        <v>148.605698152792</v>
      </c>
      <c r="C191" s="1"/>
    </row>
    <row r="192" spans="1:3" x14ac:dyDescent="0.2">
      <c r="A192" s="1">
        <v>43807</v>
      </c>
      <c r="B192">
        <v>147.14578646919099</v>
      </c>
      <c r="C192" s="1"/>
    </row>
    <row r="193" spans="1:3" x14ac:dyDescent="0.2">
      <c r="A193" s="1">
        <v>43808</v>
      </c>
      <c r="B193">
        <v>150.29244880502301</v>
      </c>
      <c r="C193" s="1"/>
    </row>
    <row r="194" spans="1:3" x14ac:dyDescent="0.2">
      <c r="A194" s="1">
        <v>43809</v>
      </c>
      <c r="B194">
        <v>147.42926132729701</v>
      </c>
      <c r="C194" s="1"/>
    </row>
    <row r="195" spans="1:3" x14ac:dyDescent="0.2">
      <c r="A195" s="1">
        <v>43810</v>
      </c>
      <c r="B195">
        <v>145.56867918491</v>
      </c>
      <c r="C195" s="1"/>
    </row>
    <row r="196" spans="1:3" x14ac:dyDescent="0.2">
      <c r="A196" s="1">
        <v>43811</v>
      </c>
      <c r="B196">
        <v>143.12297867633899</v>
      </c>
      <c r="C196" s="1"/>
    </row>
    <row r="197" spans="1:3" x14ac:dyDescent="0.2">
      <c r="A197" s="1">
        <v>43812</v>
      </c>
      <c r="B197">
        <v>145.02592545573199</v>
      </c>
      <c r="C197" s="1"/>
    </row>
    <row r="198" spans="1:3" x14ac:dyDescent="0.2">
      <c r="A198" s="1">
        <v>43813</v>
      </c>
      <c r="B198">
        <v>144.61878083321</v>
      </c>
      <c r="C198" s="1"/>
    </row>
    <row r="199" spans="1:3" x14ac:dyDescent="0.2">
      <c r="A199" s="1">
        <v>43814</v>
      </c>
      <c r="B199">
        <v>141.84486515951599</v>
      </c>
      <c r="C199" s="1"/>
    </row>
    <row r="200" spans="1:3" x14ac:dyDescent="0.2">
      <c r="A200" s="1">
        <v>43815</v>
      </c>
      <c r="B200">
        <v>142.210869189552</v>
      </c>
      <c r="C200" s="1"/>
    </row>
    <row r="201" spans="1:3" x14ac:dyDescent="0.2">
      <c r="A201" s="1">
        <v>43816</v>
      </c>
      <c r="B201">
        <v>132.72274321129299</v>
      </c>
      <c r="C201" s="1"/>
    </row>
    <row r="202" spans="1:3" x14ac:dyDescent="0.2">
      <c r="A202" s="1">
        <v>43817</v>
      </c>
      <c r="B202">
        <v>121.770107290006</v>
      </c>
      <c r="C202" s="1"/>
    </row>
    <row r="203" spans="1:3" x14ac:dyDescent="0.2">
      <c r="A203" s="1">
        <v>43818</v>
      </c>
      <c r="B203">
        <v>132.74136111736601</v>
      </c>
      <c r="C203" s="1"/>
    </row>
    <row r="204" spans="1:3" x14ac:dyDescent="0.2">
      <c r="A204" s="1">
        <v>43819</v>
      </c>
      <c r="B204">
        <v>128.07915387007199</v>
      </c>
      <c r="C204" s="1"/>
    </row>
    <row r="205" spans="1:3" x14ac:dyDescent="0.2">
      <c r="A205" s="1">
        <v>43820</v>
      </c>
      <c r="B205">
        <v>128.270194179117</v>
      </c>
      <c r="C205" s="1"/>
    </row>
    <row r="206" spans="1:3" x14ac:dyDescent="0.2">
      <c r="A206" s="1">
        <v>43821</v>
      </c>
      <c r="B206">
        <v>126.932873256112</v>
      </c>
      <c r="C206" s="1"/>
    </row>
    <row r="207" spans="1:3" x14ac:dyDescent="0.2">
      <c r="A207" s="1">
        <v>43822</v>
      </c>
      <c r="B207">
        <v>132.177469650771</v>
      </c>
      <c r="C207" s="1"/>
    </row>
    <row r="208" spans="1:3" x14ac:dyDescent="0.2">
      <c r="A208" s="1">
        <v>43823</v>
      </c>
      <c r="B208">
        <v>128.16997170630901</v>
      </c>
      <c r="C208" s="1"/>
    </row>
    <row r="209" spans="1:3" x14ac:dyDescent="0.2">
      <c r="A209" s="1">
        <v>43824</v>
      </c>
      <c r="B209">
        <v>127.725598903601</v>
      </c>
      <c r="C209" s="1"/>
    </row>
    <row r="210" spans="1:3" x14ac:dyDescent="0.2">
      <c r="A210" s="1">
        <v>43825</v>
      </c>
      <c r="B210">
        <v>125.018705850427</v>
      </c>
      <c r="C210" s="1"/>
    </row>
    <row r="211" spans="1:3" x14ac:dyDescent="0.2">
      <c r="A211" s="1">
        <v>43826</v>
      </c>
      <c r="B211">
        <v>125.614584314537</v>
      </c>
      <c r="C211" s="1"/>
    </row>
    <row r="212" spans="1:3" x14ac:dyDescent="0.2">
      <c r="A212" s="1">
        <v>43827</v>
      </c>
      <c r="B212">
        <v>126.327180189334</v>
      </c>
      <c r="C212" s="1"/>
    </row>
    <row r="213" spans="1:3" x14ac:dyDescent="0.2">
      <c r="A213" s="1">
        <v>43828</v>
      </c>
      <c r="B213">
        <v>128.06698743849</v>
      </c>
      <c r="C213" s="1"/>
    </row>
    <row r="214" spans="1:3" x14ac:dyDescent="0.2">
      <c r="A214" s="1">
        <v>43829</v>
      </c>
      <c r="B214">
        <v>134.32364719988601</v>
      </c>
      <c r="C214" s="1"/>
    </row>
    <row r="215" spans="1:3" x14ac:dyDescent="0.2">
      <c r="A215" s="1">
        <v>43830</v>
      </c>
      <c r="B215">
        <v>131.46213638388801</v>
      </c>
      <c r="C215" s="1"/>
    </row>
    <row r="216" spans="1:3" x14ac:dyDescent="0.2">
      <c r="A216" s="1">
        <v>43831</v>
      </c>
      <c r="B216">
        <v>129.18638529253801</v>
      </c>
      <c r="C216" s="1"/>
    </row>
    <row r="217" spans="1:3" x14ac:dyDescent="0.2">
      <c r="A217" s="1">
        <v>43832</v>
      </c>
      <c r="B217">
        <v>130.484685031114</v>
      </c>
      <c r="C217" s="1"/>
    </row>
    <row r="218" spans="1:3" x14ac:dyDescent="0.2">
      <c r="A218" s="1">
        <v>43833</v>
      </c>
      <c r="B218">
        <v>127.045258011798</v>
      </c>
      <c r="C218" s="1"/>
    </row>
    <row r="219" spans="1:3" x14ac:dyDescent="0.2">
      <c r="A219" s="1">
        <v>43834</v>
      </c>
      <c r="B219">
        <v>133.702648618441</v>
      </c>
      <c r="C219" s="1"/>
    </row>
    <row r="220" spans="1:3" x14ac:dyDescent="0.2">
      <c r="A220" s="1">
        <v>43835</v>
      </c>
      <c r="B220">
        <v>134.136882697857</v>
      </c>
      <c r="C220" s="1"/>
    </row>
    <row r="221" spans="1:3" x14ac:dyDescent="0.2">
      <c r="A221" s="1">
        <v>43836</v>
      </c>
      <c r="B221">
        <v>135.00571364233301</v>
      </c>
      <c r="C221" s="1"/>
    </row>
    <row r="222" spans="1:3" x14ac:dyDescent="0.2">
      <c r="A222" s="1">
        <v>43837</v>
      </c>
      <c r="B222">
        <v>143.80639795566501</v>
      </c>
      <c r="C222" s="1"/>
    </row>
    <row r="223" spans="1:3" x14ac:dyDescent="0.2">
      <c r="A223" s="1">
        <v>43838</v>
      </c>
      <c r="B223">
        <v>143.01943226498599</v>
      </c>
      <c r="C223" s="1"/>
    </row>
    <row r="224" spans="1:3" x14ac:dyDescent="0.2">
      <c r="A224" s="1">
        <v>43839</v>
      </c>
      <c r="B224">
        <v>140.27393527388699</v>
      </c>
      <c r="C224" s="1"/>
    </row>
    <row r="225" spans="1:3" x14ac:dyDescent="0.2">
      <c r="A225" s="1">
        <v>43840</v>
      </c>
      <c r="B225">
        <v>137.860559281826</v>
      </c>
      <c r="C225" s="1"/>
    </row>
    <row r="226" spans="1:3" x14ac:dyDescent="0.2">
      <c r="A226" s="1">
        <v>43841</v>
      </c>
      <c r="B226">
        <v>144.60477434647899</v>
      </c>
      <c r="C226" s="1"/>
    </row>
    <row r="227" spans="1:3" x14ac:dyDescent="0.2">
      <c r="A227" s="1">
        <v>43842</v>
      </c>
      <c r="B227">
        <v>142.18233327497799</v>
      </c>
      <c r="C227" s="1"/>
    </row>
    <row r="228" spans="1:3" x14ac:dyDescent="0.2">
      <c r="A228" s="1">
        <v>43843</v>
      </c>
      <c r="B228">
        <v>145.42287633530401</v>
      </c>
      <c r="C228" s="1"/>
    </row>
    <row r="229" spans="1:3" x14ac:dyDescent="0.2">
      <c r="A229" s="1">
        <v>43844</v>
      </c>
      <c r="B229">
        <v>143.58796905036201</v>
      </c>
      <c r="C229" s="1"/>
    </row>
    <row r="230" spans="1:3" x14ac:dyDescent="0.2">
      <c r="A230" s="1">
        <v>43845</v>
      </c>
      <c r="B230">
        <v>165.991438545835</v>
      </c>
      <c r="C230" s="1"/>
    </row>
    <row r="231" spans="1:3" x14ac:dyDescent="0.2">
      <c r="A231" s="1">
        <v>43846</v>
      </c>
      <c r="B231">
        <v>166.253096904888</v>
      </c>
      <c r="C231" s="1"/>
    </row>
    <row r="232" spans="1:3" x14ac:dyDescent="0.2">
      <c r="A232" s="1">
        <v>43847</v>
      </c>
      <c r="B232">
        <v>163.80590111423001</v>
      </c>
      <c r="C232" s="1"/>
    </row>
    <row r="233" spans="1:3" x14ac:dyDescent="0.2">
      <c r="A233" s="1">
        <v>43848</v>
      </c>
      <c r="B233">
        <v>171.15621787671799</v>
      </c>
      <c r="C233" s="1"/>
    </row>
    <row r="234" spans="1:3" x14ac:dyDescent="0.2">
      <c r="A234" s="1">
        <v>43849</v>
      </c>
      <c r="B234">
        <v>174.23837318258799</v>
      </c>
      <c r="C234" s="1"/>
    </row>
    <row r="235" spans="1:3" x14ac:dyDescent="0.2">
      <c r="A235" s="1">
        <v>43850</v>
      </c>
      <c r="B235">
        <v>166.627105950562</v>
      </c>
      <c r="C235" s="1"/>
    </row>
    <row r="236" spans="1:3" x14ac:dyDescent="0.2">
      <c r="A236" s="1">
        <v>43851</v>
      </c>
      <c r="B236">
        <v>166.93852805776899</v>
      </c>
      <c r="C236" s="1"/>
    </row>
    <row r="237" spans="1:3" x14ac:dyDescent="0.2">
      <c r="A237" s="1">
        <v>43852</v>
      </c>
      <c r="B237">
        <v>169.27993585839201</v>
      </c>
      <c r="C237" s="1"/>
    </row>
    <row r="238" spans="1:3" x14ac:dyDescent="0.2">
      <c r="A238" s="1">
        <v>43853</v>
      </c>
      <c r="B238">
        <v>167.82652964056601</v>
      </c>
      <c r="C238" s="1"/>
    </row>
    <row r="239" spans="1:3" x14ac:dyDescent="0.2">
      <c r="A239" s="1">
        <v>43854</v>
      </c>
      <c r="B239">
        <v>162.51937110634</v>
      </c>
      <c r="C239" s="1"/>
    </row>
    <row r="240" spans="1:3" x14ac:dyDescent="0.2">
      <c r="A240" s="1">
        <v>43855</v>
      </c>
      <c r="B240">
        <v>162.40947975163499</v>
      </c>
      <c r="C240" s="1"/>
    </row>
    <row r="241" spans="1:3" x14ac:dyDescent="0.2">
      <c r="A241" s="1">
        <v>43856</v>
      </c>
      <c r="B241">
        <v>160.67361086174</v>
      </c>
      <c r="C241" s="1"/>
    </row>
    <row r="242" spans="1:3" x14ac:dyDescent="0.2">
      <c r="A242" s="1">
        <v>43857</v>
      </c>
      <c r="B242">
        <v>167.64740958575601</v>
      </c>
      <c r="C242" s="1"/>
    </row>
    <row r="243" spans="1:3" x14ac:dyDescent="0.2">
      <c r="A243" s="1">
        <v>43858</v>
      </c>
      <c r="B243">
        <v>169.73643573542199</v>
      </c>
      <c r="C243" s="1"/>
    </row>
    <row r="244" spans="1:3" x14ac:dyDescent="0.2">
      <c r="A244" s="1">
        <v>43859</v>
      </c>
      <c r="B244">
        <v>175.19000305345301</v>
      </c>
      <c r="C244" s="1"/>
    </row>
    <row r="245" spans="1:3" x14ac:dyDescent="0.2">
      <c r="A245" s="1">
        <v>43860</v>
      </c>
      <c r="B245">
        <v>173.70688823620699</v>
      </c>
      <c r="C245" s="1"/>
    </row>
    <row r="246" spans="1:3" x14ac:dyDescent="0.2">
      <c r="A246" s="1">
        <v>43861</v>
      </c>
      <c r="B246">
        <v>184.72621843140999</v>
      </c>
      <c r="C246" s="1"/>
    </row>
    <row r="247" spans="1:3" x14ac:dyDescent="0.2">
      <c r="A247" s="1">
        <v>43862</v>
      </c>
      <c r="B247">
        <v>179.229103852403</v>
      </c>
      <c r="C247" s="1"/>
    </row>
    <row r="248" spans="1:3" x14ac:dyDescent="0.2">
      <c r="A248" s="1">
        <v>43863</v>
      </c>
      <c r="B248">
        <v>183.336937552102</v>
      </c>
      <c r="C248" s="1"/>
    </row>
    <row r="249" spans="1:3" x14ac:dyDescent="0.2">
      <c r="A249" s="1">
        <v>43864</v>
      </c>
      <c r="B249">
        <v>188.55064179431099</v>
      </c>
      <c r="C249" s="1"/>
    </row>
    <row r="250" spans="1:3" x14ac:dyDescent="0.2">
      <c r="A250" s="1">
        <v>43865</v>
      </c>
      <c r="B250">
        <v>189.861763462981</v>
      </c>
      <c r="C250" s="1"/>
    </row>
    <row r="251" spans="1:3" x14ac:dyDescent="0.2">
      <c r="A251" s="1">
        <v>43866</v>
      </c>
      <c r="B251">
        <v>188.842207369482</v>
      </c>
      <c r="C251" s="1"/>
    </row>
    <row r="252" spans="1:3" x14ac:dyDescent="0.2">
      <c r="A252" s="1">
        <v>43867</v>
      </c>
      <c r="B252">
        <v>203.85931837470901</v>
      </c>
      <c r="C252" s="1"/>
    </row>
    <row r="253" spans="1:3" x14ac:dyDescent="0.2">
      <c r="A253" s="1">
        <v>43868</v>
      </c>
      <c r="B253">
        <v>212.733414213527</v>
      </c>
      <c r="C253" s="1"/>
    </row>
    <row r="254" spans="1:3" x14ac:dyDescent="0.2">
      <c r="A254" s="1">
        <v>43869</v>
      </c>
      <c r="B254">
        <v>223.27631974791899</v>
      </c>
      <c r="C254" s="1"/>
    </row>
    <row r="255" spans="1:3" x14ac:dyDescent="0.2">
      <c r="A255" s="1">
        <v>43870</v>
      </c>
      <c r="B255">
        <v>223.30077697426199</v>
      </c>
      <c r="C255" s="1"/>
    </row>
    <row r="256" spans="1:3" x14ac:dyDescent="0.2">
      <c r="A256" s="1">
        <v>43871</v>
      </c>
      <c r="B256">
        <v>228.29226083217301</v>
      </c>
      <c r="C256" s="1"/>
    </row>
    <row r="257" spans="1:3" x14ac:dyDescent="0.2">
      <c r="A257" s="1">
        <v>43872</v>
      </c>
      <c r="B257">
        <v>224.146996520286</v>
      </c>
      <c r="C257" s="1"/>
    </row>
    <row r="258" spans="1:3" x14ac:dyDescent="0.2">
      <c r="A258" s="1">
        <v>43873</v>
      </c>
      <c r="B258">
        <v>236.78534852972501</v>
      </c>
      <c r="C258" s="1"/>
    </row>
    <row r="259" spans="1:3" x14ac:dyDescent="0.2">
      <c r="A259" s="1">
        <v>43874</v>
      </c>
      <c r="B259">
        <v>264.03276824299599</v>
      </c>
      <c r="C259" s="1"/>
    </row>
    <row r="260" spans="1:3" x14ac:dyDescent="0.2">
      <c r="A260" s="1">
        <v>43875</v>
      </c>
      <c r="B260">
        <v>267.67044450425101</v>
      </c>
      <c r="C260" s="1"/>
    </row>
    <row r="261" spans="1:3" x14ac:dyDescent="0.2">
      <c r="A261" s="1">
        <v>43876</v>
      </c>
      <c r="B261">
        <v>284.23189147411802</v>
      </c>
      <c r="C261" s="1"/>
    </row>
    <row r="262" spans="1:3" x14ac:dyDescent="0.2">
      <c r="A262" s="1">
        <v>43877</v>
      </c>
      <c r="B262">
        <v>263.89994639159602</v>
      </c>
      <c r="C262" s="1"/>
    </row>
    <row r="263" spans="1:3" x14ac:dyDescent="0.2">
      <c r="A263" s="1">
        <v>43878</v>
      </c>
      <c r="B263">
        <v>262.156244316813</v>
      </c>
      <c r="C263" s="1"/>
    </row>
    <row r="264" spans="1:3" x14ac:dyDescent="0.2">
      <c r="A264" s="1">
        <v>43879</v>
      </c>
      <c r="B264">
        <v>267.935665615988</v>
      </c>
      <c r="C264" s="1"/>
    </row>
    <row r="265" spans="1:3" x14ac:dyDescent="0.2">
      <c r="A265" s="1">
        <v>43880</v>
      </c>
      <c r="B265">
        <v>281.94574030552701</v>
      </c>
      <c r="C265" s="1"/>
    </row>
    <row r="266" spans="1:3" x14ac:dyDescent="0.2">
      <c r="A266" s="1">
        <v>43881</v>
      </c>
      <c r="B266">
        <v>259.18380374802803</v>
      </c>
      <c r="C266" s="1"/>
    </row>
    <row r="267" spans="1:3" x14ac:dyDescent="0.2">
      <c r="A267" s="1">
        <v>43882</v>
      </c>
      <c r="B267">
        <v>257.98839530485998</v>
      </c>
      <c r="C267" s="1"/>
    </row>
    <row r="268" spans="1:3" x14ac:dyDescent="0.2">
      <c r="A268" s="1">
        <v>43883</v>
      </c>
      <c r="B268">
        <v>265.164459133859</v>
      </c>
      <c r="C268" s="1"/>
    </row>
    <row r="269" spans="1:3" x14ac:dyDescent="0.2">
      <c r="A269" s="1">
        <v>43884</v>
      </c>
      <c r="B269">
        <v>260.99654013152502</v>
      </c>
      <c r="C269" s="1"/>
    </row>
    <row r="270" spans="1:3" x14ac:dyDescent="0.2">
      <c r="A270" s="1">
        <v>43885</v>
      </c>
      <c r="B270">
        <v>274.631215778551</v>
      </c>
      <c r="C270" s="1"/>
    </row>
    <row r="271" spans="1:3" x14ac:dyDescent="0.2">
      <c r="A271" s="1">
        <v>43886</v>
      </c>
      <c r="B271">
        <v>265.242191220373</v>
      </c>
      <c r="C271" s="1"/>
    </row>
    <row r="272" spans="1:3" x14ac:dyDescent="0.2">
      <c r="A272" s="1">
        <v>43887</v>
      </c>
      <c r="B272">
        <v>248.317381393951</v>
      </c>
      <c r="C272" s="1"/>
    </row>
    <row r="273" spans="1:3" x14ac:dyDescent="0.2">
      <c r="A273" s="1">
        <v>43888</v>
      </c>
      <c r="B273">
        <v>224.81050829744601</v>
      </c>
      <c r="C273" s="1"/>
    </row>
    <row r="274" spans="1:3" x14ac:dyDescent="0.2">
      <c r="A274" s="1">
        <v>43889</v>
      </c>
      <c r="B274">
        <v>225.429715116837</v>
      </c>
      <c r="C274" s="1"/>
    </row>
    <row r="275" spans="1:3" x14ac:dyDescent="0.2">
      <c r="A275" s="1">
        <v>43890</v>
      </c>
      <c r="B275">
        <v>227.70528448376399</v>
      </c>
      <c r="C275" s="1"/>
    </row>
    <row r="276" spans="1:3" x14ac:dyDescent="0.2">
      <c r="A276" s="1">
        <v>43891</v>
      </c>
      <c r="B276">
        <v>218.348356929852</v>
      </c>
      <c r="C276" s="1"/>
    </row>
    <row r="277" spans="1:3" x14ac:dyDescent="0.2">
      <c r="A277" s="1">
        <v>43892</v>
      </c>
      <c r="B277">
        <v>218.939796974476</v>
      </c>
      <c r="C277" s="1"/>
    </row>
    <row r="278" spans="1:3" x14ac:dyDescent="0.2">
      <c r="A278" s="1">
        <v>43893</v>
      </c>
      <c r="B278">
        <v>231.67944604592199</v>
      </c>
      <c r="C278" s="1"/>
    </row>
    <row r="279" spans="1:3" x14ac:dyDescent="0.2">
      <c r="A279" s="1">
        <v>43894</v>
      </c>
      <c r="B279">
        <v>223.96011601810201</v>
      </c>
      <c r="C279" s="1"/>
    </row>
    <row r="280" spans="1:3" x14ac:dyDescent="0.2">
      <c r="A280" s="1">
        <v>43895</v>
      </c>
      <c r="B280">
        <v>224.13487737180199</v>
      </c>
      <c r="C280" s="1"/>
    </row>
    <row r="281" spans="1:3" x14ac:dyDescent="0.2">
      <c r="A281" s="1">
        <v>43896</v>
      </c>
      <c r="B281">
        <v>228.080935101688</v>
      </c>
      <c r="C281" s="1"/>
    </row>
    <row r="282" spans="1:3" x14ac:dyDescent="0.2">
      <c r="A282" s="1">
        <v>43897</v>
      </c>
      <c r="B282">
        <v>244.23846951978601</v>
      </c>
      <c r="C282" s="1"/>
    </row>
    <row r="283" spans="1:3" x14ac:dyDescent="0.2">
      <c r="A283" s="1">
        <v>43898</v>
      </c>
      <c r="B283">
        <v>237.38079020191299</v>
      </c>
      <c r="C283" s="1"/>
    </row>
    <row r="284" spans="1:3" x14ac:dyDescent="0.2">
      <c r="A284" s="1">
        <v>43899</v>
      </c>
      <c r="B284">
        <v>198.81964228768501</v>
      </c>
      <c r="C284" s="1"/>
    </row>
    <row r="285" spans="1:3" x14ac:dyDescent="0.2">
      <c r="A285" s="1">
        <v>43900</v>
      </c>
      <c r="B285">
        <v>200.84687148188701</v>
      </c>
      <c r="C285" s="1"/>
    </row>
    <row r="286" spans="1:3" x14ac:dyDescent="0.2">
      <c r="A286" s="1">
        <v>43901</v>
      </c>
      <c r="B286">
        <v>200.74903854851701</v>
      </c>
      <c r="C286" s="1"/>
    </row>
    <row r="287" spans="1:3" x14ac:dyDescent="0.2">
      <c r="A287" s="1">
        <v>43902</v>
      </c>
      <c r="B287">
        <v>194.217941240252</v>
      </c>
      <c r="C287" s="1"/>
    </row>
    <row r="288" spans="1:3" x14ac:dyDescent="0.2">
      <c r="A288" s="1">
        <v>43903</v>
      </c>
      <c r="B288">
        <v>110.597897830835</v>
      </c>
      <c r="C288" s="1"/>
    </row>
    <row r="289" spans="1:3" x14ac:dyDescent="0.2">
      <c r="A289" s="1">
        <v>43904</v>
      </c>
      <c r="B289">
        <v>132.572857701808</v>
      </c>
      <c r="C289" s="1"/>
    </row>
    <row r="290" spans="1:3" x14ac:dyDescent="0.2">
      <c r="A290" s="1">
        <v>43905</v>
      </c>
      <c r="B290">
        <v>123.030844108903</v>
      </c>
      <c r="C290" s="1"/>
    </row>
    <row r="291" spans="1:3" x14ac:dyDescent="0.2">
      <c r="A291" s="1">
        <v>43906</v>
      </c>
      <c r="B291">
        <v>124.603425530622</v>
      </c>
      <c r="C291" s="1"/>
    </row>
    <row r="292" spans="1:3" x14ac:dyDescent="0.2">
      <c r="A292" s="1">
        <v>43907</v>
      </c>
      <c r="B292">
        <v>110.99159845334</v>
      </c>
      <c r="C292" s="1"/>
    </row>
    <row r="293" spans="1:3" x14ac:dyDescent="0.2">
      <c r="A293" s="1">
        <v>43908</v>
      </c>
      <c r="B293">
        <v>117.217041385184</v>
      </c>
      <c r="C293" s="1"/>
    </row>
    <row r="294" spans="1:3" x14ac:dyDescent="0.2">
      <c r="A294" s="1">
        <v>43909</v>
      </c>
      <c r="B294">
        <v>117.700424646966</v>
      </c>
      <c r="C294" s="1"/>
    </row>
    <row r="295" spans="1:3" x14ac:dyDescent="0.2">
      <c r="A295" s="1">
        <v>43910</v>
      </c>
      <c r="B295">
        <v>136.81187578973501</v>
      </c>
      <c r="C295" s="1"/>
    </row>
    <row r="296" spans="1:3" x14ac:dyDescent="0.2">
      <c r="A296" s="1">
        <v>43911</v>
      </c>
      <c r="B296">
        <v>131.96469397289999</v>
      </c>
      <c r="C296" s="1"/>
    </row>
    <row r="297" spans="1:3" x14ac:dyDescent="0.2">
      <c r="A297" s="1">
        <v>43912</v>
      </c>
      <c r="B297">
        <v>131.943218453166</v>
      </c>
      <c r="C297" s="1"/>
    </row>
    <row r="298" spans="1:3" x14ac:dyDescent="0.2">
      <c r="A298" s="1">
        <v>43913</v>
      </c>
      <c r="B298">
        <v>122.52059876658799</v>
      </c>
      <c r="C298" s="1"/>
    </row>
    <row r="299" spans="1:3" x14ac:dyDescent="0.2">
      <c r="A299" s="1">
        <v>43914</v>
      </c>
      <c r="B299">
        <v>135.58865798036999</v>
      </c>
      <c r="C299" s="1"/>
    </row>
    <row r="300" spans="1:3" x14ac:dyDescent="0.2">
      <c r="A300" s="1">
        <v>43915</v>
      </c>
      <c r="B300">
        <v>138.77657127268199</v>
      </c>
      <c r="C300" s="1"/>
    </row>
    <row r="301" spans="1:3" x14ac:dyDescent="0.2">
      <c r="A301" s="1">
        <v>43916</v>
      </c>
      <c r="B301">
        <v>136.23392142176701</v>
      </c>
      <c r="C301" s="1"/>
    </row>
    <row r="302" spans="1:3" x14ac:dyDescent="0.2">
      <c r="A302" s="1">
        <v>43917</v>
      </c>
      <c r="B302">
        <v>138.76693759902901</v>
      </c>
      <c r="C302" s="1"/>
    </row>
    <row r="303" spans="1:3" x14ac:dyDescent="0.2">
      <c r="A303" s="1">
        <v>43918</v>
      </c>
      <c r="B303">
        <v>130.28656188757699</v>
      </c>
      <c r="C303" s="1"/>
    </row>
    <row r="304" spans="1:3" x14ac:dyDescent="0.2">
      <c r="A304" s="1">
        <v>43919</v>
      </c>
      <c r="B304">
        <v>131.424052140811</v>
      </c>
      <c r="C304" s="1"/>
    </row>
    <row r="305" spans="1:3" x14ac:dyDescent="0.2">
      <c r="A305" s="1">
        <v>43920</v>
      </c>
      <c r="B305">
        <v>125.318874515689</v>
      </c>
      <c r="C305" s="1"/>
    </row>
    <row r="306" spans="1:3" x14ac:dyDescent="0.2">
      <c r="A306" s="1">
        <v>43921</v>
      </c>
      <c r="B306">
        <v>132.363738954149</v>
      </c>
      <c r="C306" s="1"/>
    </row>
    <row r="307" spans="1:3" x14ac:dyDescent="0.2">
      <c r="A307" s="1">
        <v>43922</v>
      </c>
      <c r="B307">
        <v>133.23644684382</v>
      </c>
      <c r="C307" s="1"/>
    </row>
    <row r="308" spans="1:3" x14ac:dyDescent="0.2">
      <c r="A308" s="1">
        <v>43923</v>
      </c>
      <c r="B308">
        <v>136.21638557312801</v>
      </c>
      <c r="C308" s="1"/>
    </row>
    <row r="309" spans="1:3" x14ac:dyDescent="0.2">
      <c r="A309" s="1">
        <v>43924</v>
      </c>
      <c r="B309">
        <v>141.45370535238601</v>
      </c>
      <c r="C309" s="1"/>
    </row>
    <row r="310" spans="1:3" x14ac:dyDescent="0.2">
      <c r="A310" s="1">
        <v>43925</v>
      </c>
      <c r="B310">
        <v>141.261543266448</v>
      </c>
      <c r="C310" s="1"/>
    </row>
    <row r="311" spans="1:3" x14ac:dyDescent="0.2">
      <c r="A311" s="1">
        <v>43926</v>
      </c>
      <c r="B311">
        <v>144.200802681986</v>
      </c>
      <c r="C311" s="1"/>
    </row>
    <row r="312" spans="1:3" x14ac:dyDescent="0.2">
      <c r="A312" s="1">
        <v>43927</v>
      </c>
      <c r="B312">
        <v>142.85088346484801</v>
      </c>
      <c r="C312" s="1"/>
    </row>
    <row r="313" spans="1:3" x14ac:dyDescent="0.2">
      <c r="A313" s="1">
        <v>43928</v>
      </c>
      <c r="B313">
        <v>169.85504979336801</v>
      </c>
      <c r="C313" s="1"/>
    </row>
    <row r="314" spans="1:3" x14ac:dyDescent="0.2">
      <c r="A314" s="1">
        <v>43929</v>
      </c>
      <c r="B314">
        <v>164.51601971073001</v>
      </c>
      <c r="C314" s="1"/>
    </row>
    <row r="315" spans="1:3" x14ac:dyDescent="0.2">
      <c r="A315" s="1">
        <v>43930</v>
      </c>
      <c r="B315">
        <v>172.80356826747499</v>
      </c>
      <c r="C315" s="1"/>
    </row>
    <row r="316" spans="1:3" x14ac:dyDescent="0.2">
      <c r="A316" s="1">
        <v>43931</v>
      </c>
      <c r="B316">
        <v>170.095103523875</v>
      </c>
      <c r="C316" s="1"/>
    </row>
    <row r="317" spans="1:3" x14ac:dyDescent="0.2">
      <c r="A317" s="1">
        <v>43932</v>
      </c>
      <c r="B317">
        <v>157.740158007801</v>
      </c>
      <c r="C317" s="1"/>
    </row>
    <row r="318" spans="1:3" x14ac:dyDescent="0.2">
      <c r="A318" s="1">
        <v>43933</v>
      </c>
      <c r="B318">
        <v>158.327877941819</v>
      </c>
      <c r="C318" s="1"/>
    </row>
    <row r="319" spans="1:3" x14ac:dyDescent="0.2">
      <c r="A319" s="1">
        <v>43934</v>
      </c>
      <c r="B319">
        <v>158.86382571951</v>
      </c>
      <c r="C319" s="1"/>
    </row>
    <row r="320" spans="1:3" x14ac:dyDescent="0.2">
      <c r="A320" s="1">
        <v>43935</v>
      </c>
      <c r="B320">
        <v>156.70135879140599</v>
      </c>
      <c r="C320" s="1"/>
    </row>
    <row r="321" spans="1:3" x14ac:dyDescent="0.2">
      <c r="A321" s="1">
        <v>43936</v>
      </c>
      <c r="B321">
        <v>158.26715118298901</v>
      </c>
      <c r="C321" s="1"/>
    </row>
    <row r="322" spans="1:3" x14ac:dyDescent="0.2">
      <c r="A322" s="1">
        <v>43937</v>
      </c>
      <c r="B322">
        <v>153.22286368002801</v>
      </c>
      <c r="C322" s="1"/>
    </row>
    <row r="323" spans="1:3" x14ac:dyDescent="0.2">
      <c r="A323" s="1">
        <v>43938</v>
      </c>
      <c r="B323">
        <v>171.77599075088301</v>
      </c>
      <c r="C323" s="1"/>
    </row>
    <row r="324" spans="1:3" x14ac:dyDescent="0.2">
      <c r="A324" s="1">
        <v>43939</v>
      </c>
      <c r="B324">
        <v>170.445890477055</v>
      </c>
      <c r="C324" s="1"/>
    </row>
    <row r="325" spans="1:3" x14ac:dyDescent="0.2">
      <c r="A325" s="1">
        <v>43940</v>
      </c>
      <c r="B325">
        <v>187.14354411560501</v>
      </c>
      <c r="C325" s="1"/>
    </row>
    <row r="326" spans="1:3" x14ac:dyDescent="0.2">
      <c r="A326" s="1">
        <v>43941</v>
      </c>
      <c r="B326">
        <v>180.05859654051801</v>
      </c>
      <c r="C326" s="1"/>
    </row>
    <row r="327" spans="1:3" x14ac:dyDescent="0.2">
      <c r="A327" s="1">
        <v>43942</v>
      </c>
      <c r="B327">
        <v>170.70405868653901</v>
      </c>
      <c r="C327" s="1"/>
    </row>
    <row r="328" spans="1:3" x14ac:dyDescent="0.2">
      <c r="A328" s="1">
        <v>43943</v>
      </c>
      <c r="B328">
        <v>170.451542880473</v>
      </c>
      <c r="C328" s="1"/>
    </row>
    <row r="329" spans="1:3" x14ac:dyDescent="0.2">
      <c r="A329" s="1">
        <v>43944</v>
      </c>
      <c r="B329">
        <v>182.27675766207</v>
      </c>
      <c r="C329" s="1"/>
    </row>
    <row r="330" spans="1:3" x14ac:dyDescent="0.2">
      <c r="A330" s="1">
        <v>43945</v>
      </c>
      <c r="B330">
        <v>184.59370248021801</v>
      </c>
      <c r="C330" s="1"/>
    </row>
    <row r="331" spans="1:3" x14ac:dyDescent="0.2">
      <c r="A331" s="1">
        <v>43946</v>
      </c>
      <c r="B331">
        <v>187.34336861419601</v>
      </c>
      <c r="C331" s="1"/>
    </row>
    <row r="332" spans="1:3" x14ac:dyDescent="0.2">
      <c r="A332" s="1">
        <v>43947</v>
      </c>
      <c r="B332">
        <v>194.11423682570401</v>
      </c>
      <c r="C332" s="1"/>
    </row>
    <row r="333" spans="1:3" x14ac:dyDescent="0.2">
      <c r="A333" s="1">
        <v>43948</v>
      </c>
      <c r="B333">
        <v>197.229904446239</v>
      </c>
      <c r="C333" s="1"/>
    </row>
    <row r="334" spans="1:3" x14ac:dyDescent="0.2">
      <c r="A334" s="1">
        <v>43949</v>
      </c>
      <c r="B334">
        <v>196.462625350846</v>
      </c>
      <c r="C334" s="1"/>
    </row>
    <row r="335" spans="1:3" x14ac:dyDescent="0.2">
      <c r="A335" s="1">
        <v>43950</v>
      </c>
      <c r="B335">
        <v>197.154731566343</v>
      </c>
      <c r="C335" s="1"/>
    </row>
    <row r="336" spans="1:3" x14ac:dyDescent="0.2">
      <c r="A336" s="1">
        <v>43951</v>
      </c>
      <c r="B336">
        <v>215.54817266567301</v>
      </c>
      <c r="C336" s="1"/>
    </row>
    <row r="337" spans="1:3" x14ac:dyDescent="0.2">
      <c r="A337" s="1">
        <v>43952</v>
      </c>
      <c r="B337">
        <v>205.556005410636</v>
      </c>
      <c r="C337" s="1"/>
    </row>
    <row r="338" spans="1:3" x14ac:dyDescent="0.2">
      <c r="A338" s="1">
        <v>43953</v>
      </c>
      <c r="B338">
        <v>211.96829534904899</v>
      </c>
      <c r="C338" s="1"/>
    </row>
    <row r="339" spans="1:3" x14ac:dyDescent="0.2">
      <c r="A339" s="1">
        <v>43954</v>
      </c>
      <c r="B339">
        <v>213.943011214075</v>
      </c>
      <c r="C339" s="1"/>
    </row>
    <row r="340" spans="1:3" x14ac:dyDescent="0.2">
      <c r="A340" s="1">
        <v>43955</v>
      </c>
      <c r="B340">
        <v>210.02470947464701</v>
      </c>
      <c r="C340" s="1"/>
    </row>
    <row r="341" spans="1:3" x14ac:dyDescent="0.2">
      <c r="A341" s="1">
        <v>43956</v>
      </c>
      <c r="B341">
        <v>206.83253423460599</v>
      </c>
      <c r="C341" s="1"/>
    </row>
    <row r="342" spans="1:3" x14ac:dyDescent="0.2">
      <c r="A342" s="1">
        <v>43957</v>
      </c>
      <c r="B342">
        <v>205.225179739852</v>
      </c>
      <c r="C342" s="1"/>
    </row>
    <row r="343" spans="1:3" x14ac:dyDescent="0.2">
      <c r="A343" s="1">
        <v>43958</v>
      </c>
      <c r="B343">
        <v>200.25479450009399</v>
      </c>
      <c r="C343" s="1"/>
    </row>
    <row r="344" spans="1:3" x14ac:dyDescent="0.2">
      <c r="A344" s="1">
        <v>43959</v>
      </c>
      <c r="B344">
        <v>212.292476200865</v>
      </c>
      <c r="C344" s="1"/>
    </row>
    <row r="345" spans="1:3" x14ac:dyDescent="0.2">
      <c r="A345" s="1">
        <v>43960</v>
      </c>
      <c r="B345">
        <v>211.68904835113801</v>
      </c>
      <c r="C345" s="1"/>
    </row>
    <row r="346" spans="1:3" x14ac:dyDescent="0.2">
      <c r="A346" s="1">
        <v>43961</v>
      </c>
      <c r="B346">
        <v>210.431818137606</v>
      </c>
      <c r="C346" s="1"/>
    </row>
    <row r="347" spans="1:3" x14ac:dyDescent="0.2">
      <c r="A347" s="1">
        <v>43962</v>
      </c>
      <c r="B347">
        <v>188.13722615896501</v>
      </c>
      <c r="C347" s="1"/>
    </row>
    <row r="348" spans="1:3" x14ac:dyDescent="0.2">
      <c r="A348" s="1">
        <v>43963</v>
      </c>
      <c r="B348">
        <v>185.67471809740201</v>
      </c>
      <c r="C348" s="1"/>
    </row>
    <row r="349" spans="1:3" x14ac:dyDescent="0.2">
      <c r="A349" s="1">
        <v>43964</v>
      </c>
      <c r="B349">
        <v>189.305781818512</v>
      </c>
      <c r="C349" s="1"/>
    </row>
    <row r="350" spans="1:3" x14ac:dyDescent="0.2">
      <c r="A350" s="1">
        <v>43965</v>
      </c>
      <c r="B350">
        <v>199.369372543049</v>
      </c>
      <c r="C350" s="1"/>
    </row>
    <row r="351" spans="1:3" x14ac:dyDescent="0.2">
      <c r="A351" s="1">
        <v>43966</v>
      </c>
      <c r="B351">
        <v>203.21124699378399</v>
      </c>
      <c r="C351" s="1"/>
    </row>
    <row r="352" spans="1:3" x14ac:dyDescent="0.2">
      <c r="A352" s="1">
        <v>43967</v>
      </c>
      <c r="B352">
        <v>194.27309778153099</v>
      </c>
      <c r="C352" s="1"/>
    </row>
    <row r="353" spans="1:3" x14ac:dyDescent="0.2">
      <c r="A353" s="1">
        <v>43968</v>
      </c>
      <c r="B353">
        <v>200.5833909031</v>
      </c>
      <c r="C353" s="1"/>
    </row>
    <row r="354" spans="1:3" x14ac:dyDescent="0.2">
      <c r="A354" s="1">
        <v>43969</v>
      </c>
      <c r="B354">
        <v>206.76889403683899</v>
      </c>
      <c r="C354" s="1"/>
    </row>
    <row r="355" spans="1:3" x14ac:dyDescent="0.2">
      <c r="A355" s="1">
        <v>43970</v>
      </c>
      <c r="B355">
        <v>214.35764164526699</v>
      </c>
      <c r="C355" s="1"/>
    </row>
    <row r="356" spans="1:3" x14ac:dyDescent="0.2">
      <c r="A356" s="1">
        <v>43971</v>
      </c>
      <c r="B356">
        <v>213.68672021176599</v>
      </c>
      <c r="C356" s="1"/>
    </row>
    <row r="357" spans="1:3" x14ac:dyDescent="0.2">
      <c r="A357" s="1">
        <v>43972</v>
      </c>
      <c r="B357">
        <v>209.92078828886301</v>
      </c>
      <c r="C357">
        <v>68.103442602445796</v>
      </c>
    </row>
    <row r="358" spans="1:3" x14ac:dyDescent="0.2">
      <c r="A358" s="1">
        <v>43973</v>
      </c>
      <c r="B358">
        <v>198.917515750718</v>
      </c>
      <c r="C358">
        <v>37.553194620958998</v>
      </c>
    </row>
    <row r="359" spans="1:3" x14ac:dyDescent="0.2">
      <c r="A359" s="1">
        <v>43974</v>
      </c>
      <c r="B359">
        <v>206.22772963994501</v>
      </c>
      <c r="C359">
        <v>49.044442625418696</v>
      </c>
    </row>
    <row r="360" spans="1:3" x14ac:dyDescent="0.2">
      <c r="A360" s="1">
        <v>43975</v>
      </c>
      <c r="B360">
        <v>206.41120695831901</v>
      </c>
      <c r="C360">
        <v>60.066686431663399</v>
      </c>
    </row>
    <row r="361" spans="1:3" x14ac:dyDescent="0.2">
      <c r="A361" s="1">
        <v>43976</v>
      </c>
      <c r="B361">
        <v>200.69072858230601</v>
      </c>
      <c r="C361">
        <v>50.444755099656199</v>
      </c>
    </row>
    <row r="362" spans="1:3" x14ac:dyDescent="0.2">
      <c r="A362" s="1">
        <v>43977</v>
      </c>
      <c r="B362">
        <v>203.810118342349</v>
      </c>
      <c r="C362">
        <v>60.9548233232942</v>
      </c>
    </row>
    <row r="363" spans="1:3" x14ac:dyDescent="0.2">
      <c r="A363" s="1">
        <v>43978</v>
      </c>
      <c r="B363">
        <v>200.96361540675801</v>
      </c>
      <c r="C363">
        <v>78.265178562962603</v>
      </c>
    </row>
    <row r="364" spans="1:3" x14ac:dyDescent="0.2">
      <c r="A364" s="1">
        <v>43979</v>
      </c>
      <c r="B364">
        <v>207.845893890854</v>
      </c>
      <c r="C364">
        <v>83.0109526661156</v>
      </c>
    </row>
    <row r="365" spans="1:3" x14ac:dyDescent="0.2">
      <c r="A365" s="1">
        <v>43980</v>
      </c>
      <c r="B365">
        <v>219.591564058801</v>
      </c>
      <c r="C365">
        <v>99.208605079350306</v>
      </c>
    </row>
    <row r="366" spans="1:3" x14ac:dyDescent="0.2">
      <c r="A366" s="1">
        <v>43981</v>
      </c>
      <c r="B366">
        <v>220.491167346037</v>
      </c>
      <c r="C366">
        <v>101.432779546836</v>
      </c>
    </row>
    <row r="367" spans="1:3" x14ac:dyDescent="0.2">
      <c r="A367" s="1">
        <v>43982</v>
      </c>
      <c r="B367">
        <v>242.709770267826</v>
      </c>
      <c r="C367">
        <v>94.913527429070399</v>
      </c>
    </row>
    <row r="368" spans="1:3" x14ac:dyDescent="0.2">
      <c r="A368" s="1">
        <v>43983</v>
      </c>
      <c r="B368">
        <v>232.331003038966</v>
      </c>
      <c r="C368">
        <v>81.540290068950995</v>
      </c>
    </row>
    <row r="369" spans="1:3" x14ac:dyDescent="0.2">
      <c r="A369" s="1">
        <v>43984</v>
      </c>
      <c r="B369">
        <v>248.04456658448601</v>
      </c>
      <c r="C369">
        <v>85.796149440564804</v>
      </c>
    </row>
    <row r="370" spans="1:3" x14ac:dyDescent="0.2">
      <c r="A370" s="1">
        <v>43985</v>
      </c>
      <c r="B370">
        <v>237.26532012867901</v>
      </c>
      <c r="C370">
        <v>71.887856540783304</v>
      </c>
    </row>
    <row r="371" spans="1:3" x14ac:dyDescent="0.2">
      <c r="A371" s="1">
        <v>43986</v>
      </c>
      <c r="B371">
        <v>244.12533661007501</v>
      </c>
      <c r="C371">
        <v>66.249074485047103</v>
      </c>
    </row>
    <row r="372" spans="1:3" x14ac:dyDescent="0.2">
      <c r="A372" s="1">
        <v>43987</v>
      </c>
      <c r="B372">
        <v>243.707821315958</v>
      </c>
      <c r="C372">
        <v>70.102812483878694</v>
      </c>
    </row>
    <row r="373" spans="1:3" x14ac:dyDescent="0.2">
      <c r="A373" s="1">
        <v>43988</v>
      </c>
      <c r="B373">
        <v>240.246968987651</v>
      </c>
      <c r="C373">
        <v>63.191251446430698</v>
      </c>
    </row>
    <row r="374" spans="1:3" x14ac:dyDescent="0.2">
      <c r="A374" s="1">
        <v>43989</v>
      </c>
      <c r="B374">
        <v>242.02164036721399</v>
      </c>
      <c r="C374">
        <v>61.662303112377302</v>
      </c>
    </row>
    <row r="375" spans="1:3" x14ac:dyDescent="0.2">
      <c r="A375" s="1">
        <v>43990</v>
      </c>
      <c r="B375">
        <v>244.22674439497899</v>
      </c>
      <c r="C375">
        <v>58.073094376263597</v>
      </c>
    </row>
    <row r="376" spans="1:3" x14ac:dyDescent="0.2">
      <c r="A376" s="1">
        <v>43991</v>
      </c>
      <c r="B376">
        <v>246.212783260442</v>
      </c>
      <c r="C376">
        <v>61.763150259136701</v>
      </c>
    </row>
    <row r="377" spans="1:3" x14ac:dyDescent="0.2">
      <c r="A377" s="1">
        <v>43992</v>
      </c>
      <c r="B377">
        <v>243.849526651898</v>
      </c>
      <c r="C377">
        <v>48.955189729792799</v>
      </c>
    </row>
    <row r="378" spans="1:3" x14ac:dyDescent="0.2">
      <c r="A378" s="1">
        <v>43993</v>
      </c>
      <c r="B378">
        <v>247.54197152952401</v>
      </c>
      <c r="C378">
        <v>47.820726660570401</v>
      </c>
    </row>
    <row r="379" spans="1:3" x14ac:dyDescent="0.2">
      <c r="A379" s="1">
        <v>43994</v>
      </c>
      <c r="B379">
        <v>232.00078536181999</v>
      </c>
      <c r="C379">
        <v>45.9042478008476</v>
      </c>
    </row>
    <row r="380" spans="1:3" x14ac:dyDescent="0.2">
      <c r="A380" s="1">
        <v>43995</v>
      </c>
      <c r="B380">
        <v>237.59341087744201</v>
      </c>
      <c r="C380">
        <v>45.696146014919798</v>
      </c>
    </row>
    <row r="381" spans="1:3" x14ac:dyDescent="0.2">
      <c r="A381" s="1">
        <v>43996</v>
      </c>
      <c r="B381">
        <v>238.29362910089199</v>
      </c>
      <c r="C381">
        <v>46.786855132424698</v>
      </c>
    </row>
    <row r="382" spans="1:3" x14ac:dyDescent="0.2">
      <c r="A382" s="1">
        <v>43997</v>
      </c>
      <c r="B382">
        <v>232.11252047744901</v>
      </c>
      <c r="C382">
        <v>41.029444640252102</v>
      </c>
    </row>
    <row r="383" spans="1:3" x14ac:dyDescent="0.2">
      <c r="A383" s="1">
        <v>43998</v>
      </c>
      <c r="B383">
        <v>231.01701155252701</v>
      </c>
      <c r="C383">
        <v>41.145766495521499</v>
      </c>
    </row>
    <row r="384" spans="1:3" x14ac:dyDescent="0.2">
      <c r="A384" s="1">
        <v>43999</v>
      </c>
      <c r="B384">
        <v>235.28847948297101</v>
      </c>
      <c r="C384">
        <v>59.364691701104398</v>
      </c>
    </row>
    <row r="385" spans="1:3" x14ac:dyDescent="0.2">
      <c r="A385" s="1">
        <v>44000</v>
      </c>
      <c r="B385">
        <v>233.86361846218099</v>
      </c>
      <c r="C385">
        <v>69.315164659412602</v>
      </c>
    </row>
    <row r="386" spans="1:3" x14ac:dyDescent="0.2">
      <c r="A386" s="1">
        <v>44001</v>
      </c>
      <c r="B386">
        <v>231.68485732134999</v>
      </c>
      <c r="C386">
        <v>72.641716462159295</v>
      </c>
    </row>
    <row r="387" spans="1:3" x14ac:dyDescent="0.2">
      <c r="A387" s="1">
        <v>44002</v>
      </c>
      <c r="B387">
        <v>228.959212803219</v>
      </c>
      <c r="C387">
        <v>81.389732016580496</v>
      </c>
    </row>
    <row r="388" spans="1:3" x14ac:dyDescent="0.2">
      <c r="A388" s="1">
        <v>44003</v>
      </c>
      <c r="B388">
        <v>228.869148797219</v>
      </c>
      <c r="C388">
        <v>96.899143804500795</v>
      </c>
    </row>
    <row r="389" spans="1:3" x14ac:dyDescent="0.2">
      <c r="A389" s="1">
        <v>44004</v>
      </c>
      <c r="B389">
        <v>227.79190590968599</v>
      </c>
      <c r="C389">
        <v>84.775799774785796</v>
      </c>
    </row>
    <row r="390" spans="1:3" x14ac:dyDescent="0.2">
      <c r="A390" s="1">
        <v>44005</v>
      </c>
      <c r="B390">
        <v>243.36470999245401</v>
      </c>
      <c r="C390">
        <v>86.089899147927298</v>
      </c>
    </row>
    <row r="391" spans="1:3" x14ac:dyDescent="0.2">
      <c r="A391" s="1">
        <v>44006</v>
      </c>
      <c r="B391">
        <v>243.07948223903699</v>
      </c>
      <c r="C391">
        <v>77.261994615688195</v>
      </c>
    </row>
    <row r="392" spans="1:3" x14ac:dyDescent="0.2">
      <c r="A392" s="1">
        <v>44007</v>
      </c>
      <c r="B392">
        <v>234.56498464447299</v>
      </c>
      <c r="C392">
        <v>94.389495486952796</v>
      </c>
    </row>
    <row r="393" spans="1:3" x14ac:dyDescent="0.2">
      <c r="A393" s="1">
        <v>44008</v>
      </c>
      <c r="B393">
        <v>232.64870349961501</v>
      </c>
      <c r="C393">
        <v>101.85013166386</v>
      </c>
    </row>
    <row r="394" spans="1:3" x14ac:dyDescent="0.2">
      <c r="A394" s="1">
        <v>44009</v>
      </c>
      <c r="B394">
        <v>229.636526027267</v>
      </c>
      <c r="C394">
        <v>93.182460975524506</v>
      </c>
    </row>
    <row r="395" spans="1:3" x14ac:dyDescent="0.2">
      <c r="A395" s="1">
        <v>44010</v>
      </c>
      <c r="B395">
        <v>221.02608529734201</v>
      </c>
      <c r="C395">
        <v>83.054930005691702</v>
      </c>
    </row>
    <row r="396" spans="1:3" x14ac:dyDescent="0.2">
      <c r="A396" s="1">
        <v>44011</v>
      </c>
      <c r="B396">
        <v>225.12294616525</v>
      </c>
      <c r="C396">
        <v>88.394468279129896</v>
      </c>
    </row>
    <row r="397" spans="1:3" x14ac:dyDescent="0.2">
      <c r="A397" s="1">
        <v>44012</v>
      </c>
      <c r="B397">
        <v>228.20576377381201</v>
      </c>
      <c r="C397">
        <v>94.669024616237493</v>
      </c>
    </row>
    <row r="398" spans="1:3" x14ac:dyDescent="0.2">
      <c r="A398" s="1">
        <v>44013</v>
      </c>
      <c r="B398">
        <v>225.59281496891799</v>
      </c>
      <c r="C398">
        <v>89.981792257089296</v>
      </c>
    </row>
    <row r="399" spans="1:3" x14ac:dyDescent="0.2">
      <c r="A399" s="1">
        <v>44014</v>
      </c>
      <c r="B399">
        <v>230.66194359094899</v>
      </c>
      <c r="C399">
        <v>95.106179063138299</v>
      </c>
    </row>
    <row r="400" spans="1:3" x14ac:dyDescent="0.2">
      <c r="A400" s="1">
        <v>44015</v>
      </c>
      <c r="B400">
        <v>226.57442434030401</v>
      </c>
      <c r="C400">
        <v>102.537008243862</v>
      </c>
    </row>
    <row r="401" spans="1:3" x14ac:dyDescent="0.2">
      <c r="A401" s="1">
        <v>44016</v>
      </c>
      <c r="B401">
        <v>225.17640548040799</v>
      </c>
      <c r="C401">
        <v>113.32871979674</v>
      </c>
    </row>
    <row r="402" spans="1:3" x14ac:dyDescent="0.2">
      <c r="A402" s="1">
        <v>44017</v>
      </c>
      <c r="B402">
        <v>229.09471646218799</v>
      </c>
      <c r="C402">
        <v>106.08104319412099</v>
      </c>
    </row>
    <row r="403" spans="1:3" x14ac:dyDescent="0.2">
      <c r="A403" s="1">
        <v>44018</v>
      </c>
      <c r="B403">
        <v>227.89937503819101</v>
      </c>
      <c r="C403">
        <v>106.386981194551</v>
      </c>
    </row>
    <row r="404" spans="1:3" x14ac:dyDescent="0.2">
      <c r="A404" s="1">
        <v>44019</v>
      </c>
      <c r="B404">
        <v>241.52685187431601</v>
      </c>
      <c r="C404">
        <v>98.286593197127601</v>
      </c>
    </row>
    <row r="405" spans="1:3" x14ac:dyDescent="0.2">
      <c r="A405" s="1">
        <v>44020</v>
      </c>
      <c r="B405">
        <v>238.96448054067699</v>
      </c>
      <c r="C405">
        <v>101.962734917399</v>
      </c>
    </row>
    <row r="406" spans="1:3" x14ac:dyDescent="0.2">
      <c r="A406" s="1">
        <v>44021</v>
      </c>
      <c r="B406">
        <v>246.85900786802</v>
      </c>
      <c r="C406">
        <v>99.669431076754407</v>
      </c>
    </row>
    <row r="407" spans="1:3" x14ac:dyDescent="0.2">
      <c r="A407" s="1">
        <v>44022</v>
      </c>
      <c r="B407">
        <v>241.975128578978</v>
      </c>
      <c r="C407">
        <v>91.369932022083901</v>
      </c>
    </row>
    <row r="408" spans="1:3" x14ac:dyDescent="0.2">
      <c r="A408" s="1">
        <v>44023</v>
      </c>
      <c r="B408">
        <v>240.95495378293199</v>
      </c>
      <c r="C408">
        <v>94.193504384775693</v>
      </c>
    </row>
    <row r="409" spans="1:3" x14ac:dyDescent="0.2">
      <c r="A409" s="1">
        <v>44024</v>
      </c>
      <c r="B409">
        <v>239.10202554671301</v>
      </c>
      <c r="C409">
        <v>90.747124265852804</v>
      </c>
    </row>
    <row r="410" spans="1:3" x14ac:dyDescent="0.2">
      <c r="A410" s="1">
        <v>44025</v>
      </c>
      <c r="B410">
        <v>241.77152260070599</v>
      </c>
      <c r="C410">
        <v>95.627148726900501</v>
      </c>
    </row>
    <row r="411" spans="1:3" x14ac:dyDescent="0.2">
      <c r="A411" s="1">
        <v>44026</v>
      </c>
      <c r="B411">
        <v>239.63878681174</v>
      </c>
      <c r="C411">
        <v>88.330169039459705</v>
      </c>
    </row>
    <row r="412" spans="1:3" x14ac:dyDescent="0.2">
      <c r="A412" s="1">
        <v>44027</v>
      </c>
      <c r="B412">
        <v>240.251470668472</v>
      </c>
      <c r="C412">
        <v>90.417493799528899</v>
      </c>
    </row>
    <row r="413" spans="1:3" x14ac:dyDescent="0.2">
      <c r="A413" s="1">
        <v>44028</v>
      </c>
      <c r="B413">
        <v>238.66359720631701</v>
      </c>
      <c r="C413">
        <v>89.835926588299998</v>
      </c>
    </row>
    <row r="414" spans="1:3" x14ac:dyDescent="0.2">
      <c r="A414" s="1">
        <v>44029</v>
      </c>
      <c r="B414">
        <v>233.83707456272199</v>
      </c>
      <c r="C414">
        <v>83.292518079712394</v>
      </c>
    </row>
    <row r="415" spans="1:3" x14ac:dyDescent="0.2">
      <c r="A415" s="1">
        <v>44030</v>
      </c>
      <c r="B415">
        <v>232.78147743826</v>
      </c>
      <c r="C415">
        <v>87.771614569437205</v>
      </c>
    </row>
    <row r="416" spans="1:3" x14ac:dyDescent="0.2">
      <c r="A416" s="1">
        <v>44031</v>
      </c>
      <c r="B416">
        <v>235.68114477642399</v>
      </c>
      <c r="C416">
        <v>86.1076334958789</v>
      </c>
    </row>
    <row r="417" spans="1:3" x14ac:dyDescent="0.2">
      <c r="A417" s="1">
        <v>44032</v>
      </c>
      <c r="B417">
        <v>238.89523167867901</v>
      </c>
      <c r="C417">
        <v>89.032158605888597</v>
      </c>
    </row>
    <row r="418" spans="1:3" x14ac:dyDescent="0.2">
      <c r="A418" s="1">
        <v>44033</v>
      </c>
      <c r="B418">
        <v>236.06009844538599</v>
      </c>
      <c r="C418">
        <v>100.978243398402</v>
      </c>
    </row>
    <row r="419" spans="1:3" x14ac:dyDescent="0.2">
      <c r="A419" s="1">
        <v>44034</v>
      </c>
      <c r="B419">
        <v>245.233735026342</v>
      </c>
      <c r="C419">
        <v>88.739173860013594</v>
      </c>
    </row>
    <row r="420" spans="1:3" x14ac:dyDescent="0.2">
      <c r="A420" s="1">
        <v>44035</v>
      </c>
      <c r="B420">
        <v>263.76246396600197</v>
      </c>
      <c r="C420">
        <v>90.6491955543746</v>
      </c>
    </row>
    <row r="421" spans="1:3" x14ac:dyDescent="0.2">
      <c r="A421" s="1">
        <v>44036</v>
      </c>
      <c r="B421">
        <v>274.72362025918102</v>
      </c>
      <c r="C421">
        <v>112.47365971094101</v>
      </c>
    </row>
    <row r="422" spans="1:3" x14ac:dyDescent="0.2">
      <c r="A422" s="1">
        <v>44037</v>
      </c>
      <c r="B422">
        <v>279.42705624758202</v>
      </c>
      <c r="C422">
        <v>107.02061648501299</v>
      </c>
    </row>
    <row r="423" spans="1:3" x14ac:dyDescent="0.2">
      <c r="A423" s="1">
        <v>44038</v>
      </c>
      <c r="B423">
        <v>305.03813941119603</v>
      </c>
      <c r="C423">
        <v>142.544567051413</v>
      </c>
    </row>
    <row r="424" spans="1:3" x14ac:dyDescent="0.2">
      <c r="A424" s="1">
        <v>44039</v>
      </c>
      <c r="B424">
        <v>310.51799095173601</v>
      </c>
      <c r="C424">
        <v>113.558035542561</v>
      </c>
    </row>
    <row r="425" spans="1:3" x14ac:dyDescent="0.2">
      <c r="A425" s="1">
        <v>44040</v>
      </c>
      <c r="B425">
        <v>320.47619130968098</v>
      </c>
      <c r="C425">
        <v>107.41375294653299</v>
      </c>
    </row>
    <row r="426" spans="1:3" x14ac:dyDescent="0.2">
      <c r="A426" s="1">
        <v>44041</v>
      </c>
      <c r="B426">
        <v>316.40676605205499</v>
      </c>
      <c r="C426">
        <v>112.353052696674</v>
      </c>
    </row>
    <row r="427" spans="1:3" x14ac:dyDescent="0.2">
      <c r="A427" s="1">
        <v>44042</v>
      </c>
      <c r="B427">
        <v>317.53907291611898</v>
      </c>
      <c r="C427">
        <v>109.895456940408</v>
      </c>
    </row>
    <row r="428" spans="1:3" x14ac:dyDescent="0.2">
      <c r="A428" s="1">
        <v>44043</v>
      </c>
      <c r="B428">
        <v>334.74192203656099</v>
      </c>
      <c r="C428">
        <v>114.597415280208</v>
      </c>
    </row>
    <row r="429" spans="1:3" x14ac:dyDescent="0.2">
      <c r="A429" s="1">
        <v>44044</v>
      </c>
      <c r="B429">
        <v>346.00350607288601</v>
      </c>
      <c r="C429">
        <v>103.23087386512201</v>
      </c>
    </row>
    <row r="430" spans="1:3" x14ac:dyDescent="0.2">
      <c r="A430" s="1">
        <v>44045</v>
      </c>
      <c r="B430">
        <v>387.942421171246</v>
      </c>
      <c r="C430">
        <v>111.859800975581</v>
      </c>
    </row>
    <row r="431" spans="1:3" x14ac:dyDescent="0.2">
      <c r="A431" s="1">
        <v>44046</v>
      </c>
      <c r="B431">
        <v>370.732302431238</v>
      </c>
      <c r="C431">
        <v>107.58087279711199</v>
      </c>
    </row>
    <row r="432" spans="1:3" x14ac:dyDescent="0.2">
      <c r="A432" s="1">
        <v>44047</v>
      </c>
      <c r="B432">
        <v>386.24744771780797</v>
      </c>
      <c r="C432">
        <v>96.153786778896603</v>
      </c>
    </row>
    <row r="433" spans="1:3" x14ac:dyDescent="0.2">
      <c r="A433" s="1">
        <v>44048</v>
      </c>
      <c r="B433">
        <v>389.383008349899</v>
      </c>
      <c r="C433">
        <v>99.895980115131806</v>
      </c>
    </row>
    <row r="434" spans="1:3" x14ac:dyDescent="0.2">
      <c r="A434" s="1">
        <v>44049</v>
      </c>
      <c r="B434">
        <v>400.18436250317899</v>
      </c>
      <c r="C434">
        <v>109.25687858107101</v>
      </c>
    </row>
    <row r="435" spans="1:3" x14ac:dyDescent="0.2">
      <c r="A435" s="1">
        <v>44050</v>
      </c>
      <c r="B435">
        <v>394.54174546118298</v>
      </c>
      <c r="C435">
        <v>100.461917995851</v>
      </c>
    </row>
    <row r="436" spans="1:3" x14ac:dyDescent="0.2">
      <c r="A436" s="1">
        <v>44051</v>
      </c>
      <c r="B436">
        <v>379.13515584981599</v>
      </c>
      <c r="C436">
        <v>95.277293266547204</v>
      </c>
    </row>
    <row r="437" spans="1:3" x14ac:dyDescent="0.2">
      <c r="A437" s="1">
        <v>44052</v>
      </c>
      <c r="B437">
        <v>391.47843864211399</v>
      </c>
      <c r="C437">
        <v>125.272362414394</v>
      </c>
    </row>
    <row r="438" spans="1:3" x14ac:dyDescent="0.2">
      <c r="A438" s="1">
        <v>44053</v>
      </c>
      <c r="B438">
        <v>389.62293111291098</v>
      </c>
      <c r="C438">
        <v>175.22449021734101</v>
      </c>
    </row>
    <row r="439" spans="1:3" x14ac:dyDescent="0.2">
      <c r="A439" s="1">
        <v>44054</v>
      </c>
      <c r="B439">
        <v>395.20991365718902</v>
      </c>
      <c r="C439">
        <v>219.42102233837099</v>
      </c>
    </row>
    <row r="440" spans="1:3" x14ac:dyDescent="0.2">
      <c r="A440" s="1">
        <v>44055</v>
      </c>
      <c r="B440">
        <v>379.17476395275401</v>
      </c>
      <c r="C440">
        <v>187.46809741418301</v>
      </c>
    </row>
    <row r="441" spans="1:3" x14ac:dyDescent="0.2">
      <c r="A441" s="1">
        <v>44056</v>
      </c>
      <c r="B441">
        <v>387.50053082397801</v>
      </c>
      <c r="C441">
        <v>160.62542251811101</v>
      </c>
    </row>
    <row r="442" spans="1:3" x14ac:dyDescent="0.2">
      <c r="A442" s="1">
        <v>44057</v>
      </c>
      <c r="B442">
        <v>427.49026536796799</v>
      </c>
      <c r="C442">
        <v>249.11169480579301</v>
      </c>
    </row>
    <row r="443" spans="1:3" x14ac:dyDescent="0.2">
      <c r="A443" s="1">
        <v>44058</v>
      </c>
      <c r="B443">
        <v>438.76258747029698</v>
      </c>
      <c r="C443">
        <v>242.728822642301</v>
      </c>
    </row>
    <row r="444" spans="1:3" x14ac:dyDescent="0.2">
      <c r="A444" s="1">
        <v>44059</v>
      </c>
      <c r="B444">
        <v>432.65466523893099</v>
      </c>
      <c r="C444">
        <v>230.903527414449</v>
      </c>
    </row>
    <row r="445" spans="1:3" x14ac:dyDescent="0.2">
      <c r="A445" s="1">
        <v>44060</v>
      </c>
      <c r="B445">
        <v>433.43186093211199</v>
      </c>
      <c r="C445">
        <v>226.03422321440499</v>
      </c>
    </row>
    <row r="446" spans="1:3" x14ac:dyDescent="0.2">
      <c r="A446" s="1">
        <v>44061</v>
      </c>
      <c r="B446">
        <v>430.03250508972201</v>
      </c>
      <c r="C446">
        <v>233.51191692194899</v>
      </c>
    </row>
    <row r="447" spans="1:3" x14ac:dyDescent="0.2">
      <c r="A447" s="1">
        <v>44062</v>
      </c>
      <c r="B447">
        <v>422.10665286599402</v>
      </c>
      <c r="C447">
        <v>235.79099413505199</v>
      </c>
    </row>
    <row r="448" spans="1:3" x14ac:dyDescent="0.2">
      <c r="A448" s="1">
        <v>44063</v>
      </c>
      <c r="B448">
        <v>406.57446918210599</v>
      </c>
      <c r="C448">
        <v>238.70549030229299</v>
      </c>
    </row>
    <row r="449" spans="1:3" x14ac:dyDescent="0.2">
      <c r="A449" s="1">
        <v>44064</v>
      </c>
      <c r="B449">
        <v>416.46977582279698</v>
      </c>
      <c r="C449">
        <v>300.23407682591397</v>
      </c>
    </row>
    <row r="450" spans="1:3" x14ac:dyDescent="0.2">
      <c r="A450" s="1">
        <v>44065</v>
      </c>
      <c r="B450">
        <v>386.82389141894799</v>
      </c>
      <c r="C450">
        <v>300.12760414418</v>
      </c>
    </row>
    <row r="451" spans="1:3" x14ac:dyDescent="0.2">
      <c r="A451" s="1">
        <v>44066</v>
      </c>
      <c r="B451">
        <v>395.885018289085</v>
      </c>
      <c r="C451">
        <v>326.86994587346197</v>
      </c>
    </row>
    <row r="452" spans="1:3" x14ac:dyDescent="0.2">
      <c r="A452" s="1">
        <v>44067</v>
      </c>
      <c r="B452">
        <v>390.78913504773698</v>
      </c>
      <c r="C452">
        <v>329.48028661710401</v>
      </c>
    </row>
    <row r="453" spans="1:3" x14ac:dyDescent="0.2">
      <c r="A453" s="1">
        <v>44068</v>
      </c>
      <c r="B453">
        <v>408.26914563172198</v>
      </c>
      <c r="C453">
        <v>338.39695120076499</v>
      </c>
    </row>
    <row r="454" spans="1:3" x14ac:dyDescent="0.2">
      <c r="A454" s="1">
        <v>44069</v>
      </c>
      <c r="B454">
        <v>383.66214311829901</v>
      </c>
      <c r="C454">
        <v>315.48637962450101</v>
      </c>
    </row>
    <row r="455" spans="1:3" x14ac:dyDescent="0.2">
      <c r="A455" s="1">
        <v>44070</v>
      </c>
      <c r="B455">
        <v>385.752499874921</v>
      </c>
      <c r="C455">
        <v>335.08904683451499</v>
      </c>
    </row>
    <row r="456" spans="1:3" x14ac:dyDescent="0.2">
      <c r="A456" s="1">
        <v>44071</v>
      </c>
      <c r="B456">
        <v>381.83765132108402</v>
      </c>
      <c r="C456">
        <v>315.072395689904</v>
      </c>
    </row>
    <row r="457" spans="1:3" x14ac:dyDescent="0.2">
      <c r="A457" s="1">
        <v>44072</v>
      </c>
      <c r="B457">
        <v>395.13821323861998</v>
      </c>
      <c r="C457">
        <v>324.59572710862699</v>
      </c>
    </row>
    <row r="458" spans="1:3" x14ac:dyDescent="0.2">
      <c r="A458" s="1">
        <v>44073</v>
      </c>
      <c r="B458">
        <v>399.37454383406401</v>
      </c>
      <c r="C458">
        <v>371.40007333186901</v>
      </c>
    </row>
    <row r="459" spans="1:3" x14ac:dyDescent="0.2">
      <c r="A459" s="1">
        <v>44074</v>
      </c>
      <c r="B459">
        <v>428.29567916352102</v>
      </c>
      <c r="C459">
        <v>388.66980872226202</v>
      </c>
    </row>
    <row r="460" spans="1:3" x14ac:dyDescent="0.2">
      <c r="A460" s="1">
        <v>44075</v>
      </c>
      <c r="B460">
        <v>435.69302329909999</v>
      </c>
      <c r="C460">
        <v>436.10531007281998</v>
      </c>
    </row>
    <row r="461" spans="1:3" x14ac:dyDescent="0.2">
      <c r="A461" s="1">
        <v>44076</v>
      </c>
      <c r="B461">
        <v>475.68466426268498</v>
      </c>
      <c r="C461">
        <v>477.38749790022501</v>
      </c>
    </row>
    <row r="462" spans="1:3" x14ac:dyDescent="0.2">
      <c r="A462" s="1">
        <v>44077</v>
      </c>
      <c r="B462">
        <v>439.35376021531403</v>
      </c>
      <c r="C462">
        <v>432.41929256787603</v>
      </c>
    </row>
    <row r="463" spans="1:3" x14ac:dyDescent="0.2">
      <c r="A463" s="1">
        <v>44078</v>
      </c>
      <c r="B463">
        <v>383.69153117799698</v>
      </c>
      <c r="C463">
        <v>358.083471104799</v>
      </c>
    </row>
    <row r="464" spans="1:3" x14ac:dyDescent="0.2">
      <c r="A464" s="1">
        <v>44079</v>
      </c>
      <c r="B464">
        <v>387.90402909391599</v>
      </c>
      <c r="C464">
        <v>321.529598395893</v>
      </c>
    </row>
    <row r="465" spans="1:3" x14ac:dyDescent="0.2">
      <c r="A465" s="1">
        <v>44080</v>
      </c>
      <c r="B465">
        <v>334.468593013543</v>
      </c>
      <c r="C465">
        <v>247.17464235250901</v>
      </c>
    </row>
    <row r="466" spans="1:3" x14ac:dyDescent="0.2">
      <c r="A466" s="1">
        <v>44081</v>
      </c>
      <c r="B466">
        <v>352.99300214607001</v>
      </c>
      <c r="C466">
        <v>256.94146825763801</v>
      </c>
    </row>
    <row r="467" spans="1:3" x14ac:dyDescent="0.2">
      <c r="A467" s="1">
        <v>44082</v>
      </c>
      <c r="B467">
        <v>351.87786029239902</v>
      </c>
      <c r="C467">
        <v>247.35484145332401</v>
      </c>
    </row>
    <row r="468" spans="1:3" x14ac:dyDescent="0.2">
      <c r="A468" s="1">
        <v>44083</v>
      </c>
      <c r="B468">
        <v>337.845051935068</v>
      </c>
      <c r="C468">
        <v>235.460594888884</v>
      </c>
    </row>
    <row r="469" spans="1:3" x14ac:dyDescent="0.2">
      <c r="A469" s="1">
        <v>44084</v>
      </c>
      <c r="B469">
        <v>351.232267083235</v>
      </c>
      <c r="C469">
        <v>251.72620893199499</v>
      </c>
    </row>
    <row r="470" spans="1:3" x14ac:dyDescent="0.2">
      <c r="A470" s="1">
        <v>44085</v>
      </c>
      <c r="B470">
        <v>367.63892881000601</v>
      </c>
      <c r="C470">
        <v>274.14705213844502</v>
      </c>
    </row>
    <row r="471" spans="1:3" x14ac:dyDescent="0.2">
      <c r="A471" s="1">
        <v>44086</v>
      </c>
      <c r="B471">
        <v>373.91490598975099</v>
      </c>
      <c r="C471">
        <v>259.29317642312202</v>
      </c>
    </row>
    <row r="472" spans="1:3" x14ac:dyDescent="0.2">
      <c r="A472" s="1">
        <v>44087</v>
      </c>
      <c r="B472">
        <v>387.72351629002202</v>
      </c>
      <c r="C472">
        <v>240.957667886633</v>
      </c>
    </row>
    <row r="473" spans="1:3" x14ac:dyDescent="0.2">
      <c r="A473" s="1">
        <v>44088</v>
      </c>
      <c r="B473">
        <v>365.69550630626202</v>
      </c>
      <c r="C473">
        <v>225.67088370338701</v>
      </c>
    </row>
    <row r="474" spans="1:3" x14ac:dyDescent="0.2">
      <c r="A474" s="1">
        <v>44089</v>
      </c>
      <c r="B474">
        <v>376.39456111340701</v>
      </c>
      <c r="C474">
        <v>218.65866308146201</v>
      </c>
    </row>
    <row r="475" spans="1:3" x14ac:dyDescent="0.2">
      <c r="A475" s="1">
        <v>44090</v>
      </c>
      <c r="B475">
        <v>364.69004508606798</v>
      </c>
      <c r="C475">
        <v>199.95239097218101</v>
      </c>
    </row>
    <row r="476" spans="1:3" x14ac:dyDescent="0.2">
      <c r="A476" s="1">
        <v>44091</v>
      </c>
      <c r="B476">
        <v>365.13055081164799</v>
      </c>
      <c r="C476">
        <v>172.910846629232</v>
      </c>
    </row>
    <row r="477" spans="1:3" x14ac:dyDescent="0.2">
      <c r="A477" s="1">
        <v>44092</v>
      </c>
      <c r="B477">
        <v>388.79745623199301</v>
      </c>
      <c r="C477">
        <v>155.23947532901099</v>
      </c>
    </row>
    <row r="478" spans="1:3" x14ac:dyDescent="0.2">
      <c r="A478" s="1">
        <v>44093</v>
      </c>
      <c r="B478">
        <v>383.17286599152101</v>
      </c>
      <c r="C478">
        <v>177.96416961888801</v>
      </c>
    </row>
    <row r="479" spans="1:3" x14ac:dyDescent="0.2">
      <c r="A479" s="1">
        <v>44094</v>
      </c>
      <c r="B479">
        <v>385.47212349368499</v>
      </c>
      <c r="C479">
        <v>156.92894444764499</v>
      </c>
    </row>
    <row r="480" spans="1:3" x14ac:dyDescent="0.2">
      <c r="A480" s="1">
        <v>44095</v>
      </c>
      <c r="B480">
        <v>370.96789516247702</v>
      </c>
      <c r="C480">
        <v>149.56877967129699</v>
      </c>
    </row>
    <row r="481" spans="1:3" x14ac:dyDescent="0.2">
      <c r="A481" s="1">
        <v>44096</v>
      </c>
      <c r="B481">
        <v>341.27713087183002</v>
      </c>
      <c r="C481">
        <v>138.45037757584001</v>
      </c>
    </row>
    <row r="482" spans="1:3" x14ac:dyDescent="0.2">
      <c r="A482" s="1">
        <v>44097</v>
      </c>
      <c r="B482">
        <v>343.91754710094898</v>
      </c>
      <c r="C482">
        <v>136.15894763438399</v>
      </c>
    </row>
    <row r="483" spans="1:3" x14ac:dyDescent="0.2">
      <c r="A483" s="1">
        <v>44098</v>
      </c>
      <c r="B483">
        <v>321.07743517396199</v>
      </c>
      <c r="C483">
        <v>121.619276803034</v>
      </c>
    </row>
    <row r="484" spans="1:3" x14ac:dyDescent="0.2">
      <c r="A484" s="1">
        <v>44099</v>
      </c>
      <c r="B484">
        <v>348.82101997854897</v>
      </c>
      <c r="C484">
        <v>135.42424164936401</v>
      </c>
    </row>
    <row r="485" spans="1:3" x14ac:dyDescent="0.2">
      <c r="A485" s="1">
        <v>44100</v>
      </c>
      <c r="B485">
        <v>351.33156702211699</v>
      </c>
      <c r="C485">
        <v>148.684936414417</v>
      </c>
    </row>
    <row r="486" spans="1:3" x14ac:dyDescent="0.2">
      <c r="A486" s="1">
        <v>44101</v>
      </c>
      <c r="B486">
        <v>354.26158191431</v>
      </c>
      <c r="C486">
        <v>157.25070911324801</v>
      </c>
    </row>
    <row r="487" spans="1:3" x14ac:dyDescent="0.2">
      <c r="A487" s="1">
        <v>44102</v>
      </c>
      <c r="B487">
        <v>357.06643640675497</v>
      </c>
      <c r="C487">
        <v>156.64655107552301</v>
      </c>
    </row>
    <row r="488" spans="1:3" x14ac:dyDescent="0.2">
      <c r="A488" s="1">
        <v>44103</v>
      </c>
      <c r="B488">
        <v>354.42958353755</v>
      </c>
      <c r="C488">
        <v>149.52095974089801</v>
      </c>
    </row>
    <row r="489" spans="1:3" x14ac:dyDescent="0.2">
      <c r="A489" s="1">
        <v>44104</v>
      </c>
      <c r="B489">
        <v>359.42608953836998</v>
      </c>
      <c r="C489">
        <v>148.56013990842499</v>
      </c>
    </row>
    <row r="490" spans="1:3" x14ac:dyDescent="0.2">
      <c r="A490" s="1">
        <v>44105</v>
      </c>
      <c r="B490">
        <v>359.59898475085703</v>
      </c>
      <c r="C490">
        <v>160.45434821472099</v>
      </c>
    </row>
    <row r="491" spans="1:3" x14ac:dyDescent="0.2">
      <c r="A491" s="1">
        <v>44106</v>
      </c>
      <c r="B491">
        <v>353.19784813817</v>
      </c>
      <c r="C491">
        <v>152.59779391714099</v>
      </c>
    </row>
    <row r="492" spans="1:3" x14ac:dyDescent="0.2">
      <c r="A492" s="1">
        <v>44107</v>
      </c>
      <c r="B492">
        <v>345.91256822791399</v>
      </c>
      <c r="C492">
        <v>145.36402372918201</v>
      </c>
    </row>
    <row r="493" spans="1:3" x14ac:dyDescent="0.2">
      <c r="A493" s="1">
        <v>44108</v>
      </c>
      <c r="B493">
        <v>345.99246319342899</v>
      </c>
      <c r="C493">
        <v>146.467088886928</v>
      </c>
    </row>
    <row r="494" spans="1:3" x14ac:dyDescent="0.2">
      <c r="A494" s="1">
        <v>44109</v>
      </c>
      <c r="B494">
        <v>352.458806503961</v>
      </c>
      <c r="C494">
        <v>144.54039879259901</v>
      </c>
    </row>
    <row r="495" spans="1:3" x14ac:dyDescent="0.2">
      <c r="A495" s="1">
        <v>44110</v>
      </c>
      <c r="B495">
        <v>353.60442731090598</v>
      </c>
      <c r="C495">
        <v>149.916172506545</v>
      </c>
    </row>
    <row r="496" spans="1:3" x14ac:dyDescent="0.2">
      <c r="A496" s="1">
        <v>44111</v>
      </c>
      <c r="B496">
        <v>340.61602181280898</v>
      </c>
      <c r="C496">
        <v>144.89380292068699</v>
      </c>
    </row>
    <row r="497" spans="1:3" x14ac:dyDescent="0.2">
      <c r="A497" s="1">
        <v>44112</v>
      </c>
      <c r="B497">
        <v>341.44379647827998</v>
      </c>
      <c r="C497">
        <v>140.554239306071</v>
      </c>
    </row>
    <row r="498" spans="1:3" x14ac:dyDescent="0.2">
      <c r="A498" s="1">
        <v>44113</v>
      </c>
      <c r="B498">
        <v>350.055676568124</v>
      </c>
      <c r="C498">
        <v>149.72420333309</v>
      </c>
    </row>
    <row r="499" spans="1:3" x14ac:dyDescent="0.2">
      <c r="A499" s="1">
        <v>44114</v>
      </c>
      <c r="B499">
        <v>365.33944481939301</v>
      </c>
      <c r="C499">
        <v>152.46587392405601</v>
      </c>
    </row>
    <row r="500" spans="1:3" x14ac:dyDescent="0.2">
      <c r="A500" s="1">
        <v>44115</v>
      </c>
      <c r="B500">
        <v>370.47181097342798</v>
      </c>
      <c r="C500">
        <v>157.79123556740399</v>
      </c>
    </row>
    <row r="501" spans="1:3" x14ac:dyDescent="0.2">
      <c r="A501" s="1">
        <v>44116</v>
      </c>
      <c r="B501">
        <v>374.49701509257301</v>
      </c>
      <c r="C501">
        <v>153.63667792713801</v>
      </c>
    </row>
    <row r="502" spans="1:3" x14ac:dyDescent="0.2">
      <c r="A502" s="1">
        <v>44117</v>
      </c>
      <c r="B502">
        <v>387.25555835657099</v>
      </c>
      <c r="C502">
        <v>151.529493702119</v>
      </c>
    </row>
    <row r="503" spans="1:3" x14ac:dyDescent="0.2">
      <c r="A503" s="1">
        <v>44118</v>
      </c>
      <c r="B503">
        <v>381.16877389892198</v>
      </c>
      <c r="C503">
        <v>146.79833754042801</v>
      </c>
    </row>
    <row r="504" spans="1:3" x14ac:dyDescent="0.2">
      <c r="A504" s="1">
        <v>44119</v>
      </c>
      <c r="B504">
        <v>379.210253760927</v>
      </c>
      <c r="C504">
        <v>151.22970697868899</v>
      </c>
    </row>
    <row r="505" spans="1:3" x14ac:dyDescent="0.2">
      <c r="A505" s="1">
        <v>44120</v>
      </c>
      <c r="B505">
        <v>377.15868107868101</v>
      </c>
      <c r="C505">
        <v>182.16985142989799</v>
      </c>
    </row>
    <row r="506" spans="1:3" x14ac:dyDescent="0.2">
      <c r="A506" s="1">
        <v>44121</v>
      </c>
      <c r="B506">
        <v>365.990642383146</v>
      </c>
      <c r="C506">
        <v>169.20790514618099</v>
      </c>
    </row>
    <row r="507" spans="1:3" x14ac:dyDescent="0.2">
      <c r="A507" s="1">
        <v>44122</v>
      </c>
      <c r="B507">
        <v>368.65047036368901</v>
      </c>
      <c r="C507">
        <v>172.25978618104699</v>
      </c>
    </row>
    <row r="508" spans="1:3" x14ac:dyDescent="0.2">
      <c r="A508" s="1">
        <v>44123</v>
      </c>
      <c r="B508">
        <v>378.04936532375899</v>
      </c>
      <c r="C508">
        <v>169.47837809332799</v>
      </c>
    </row>
    <row r="509" spans="1:3" x14ac:dyDescent="0.2">
      <c r="A509" s="1">
        <v>44124</v>
      </c>
      <c r="B509">
        <v>379.63947733217998</v>
      </c>
      <c r="C509">
        <v>145.88048572515899</v>
      </c>
    </row>
    <row r="510" spans="1:3" x14ac:dyDescent="0.2">
      <c r="A510" s="1">
        <v>44125</v>
      </c>
      <c r="B510">
        <v>368.22701423504498</v>
      </c>
      <c r="C510">
        <v>140.78395489410701</v>
      </c>
    </row>
    <row r="511" spans="1:3" x14ac:dyDescent="0.2">
      <c r="A511" s="1">
        <v>44126</v>
      </c>
      <c r="B511">
        <v>391.16674217757202</v>
      </c>
      <c r="C511">
        <v>144.62154985022099</v>
      </c>
    </row>
    <row r="512" spans="1:3" x14ac:dyDescent="0.2">
      <c r="A512" s="1">
        <v>44127</v>
      </c>
      <c r="B512">
        <v>413.20189033618999</v>
      </c>
      <c r="C512">
        <v>144.61110591533799</v>
      </c>
    </row>
    <row r="513" spans="1:3" x14ac:dyDescent="0.2">
      <c r="A513" s="1">
        <v>44128</v>
      </c>
      <c r="B513">
        <v>408.88948864371901</v>
      </c>
      <c r="C513">
        <v>140.96149781462199</v>
      </c>
    </row>
    <row r="514" spans="1:3" x14ac:dyDescent="0.2">
      <c r="A514" s="1">
        <v>44129</v>
      </c>
      <c r="B514">
        <v>411.95921775304998</v>
      </c>
      <c r="C514">
        <v>140.79641410532699</v>
      </c>
    </row>
    <row r="515" spans="1:3" x14ac:dyDescent="0.2">
      <c r="A515" s="1">
        <v>44130</v>
      </c>
      <c r="B515">
        <v>406.15709414821498</v>
      </c>
      <c r="C515">
        <v>138.91065369755401</v>
      </c>
    </row>
    <row r="516" spans="1:3" x14ac:dyDescent="0.2">
      <c r="A516" s="1">
        <v>44131</v>
      </c>
      <c r="B516">
        <v>393.38290839224402</v>
      </c>
      <c r="C516">
        <v>139.56943341015</v>
      </c>
    </row>
    <row r="517" spans="1:3" x14ac:dyDescent="0.2">
      <c r="A517" s="1">
        <v>44132</v>
      </c>
      <c r="B517">
        <v>403.529837833562</v>
      </c>
      <c r="C517">
        <v>133.340694288636</v>
      </c>
    </row>
    <row r="518" spans="1:3" x14ac:dyDescent="0.2">
      <c r="A518" s="1">
        <v>44133</v>
      </c>
      <c r="B518">
        <v>388.87733988207702</v>
      </c>
      <c r="C518">
        <v>129.592020053266</v>
      </c>
    </row>
    <row r="519" spans="1:3" x14ac:dyDescent="0.2">
      <c r="A519" s="1">
        <v>44134</v>
      </c>
      <c r="B519">
        <v>386.44601298729202</v>
      </c>
      <c r="C519">
        <v>125.47159612681401</v>
      </c>
    </row>
    <row r="520" spans="1:3" x14ac:dyDescent="0.2">
      <c r="A520" s="1">
        <v>44135</v>
      </c>
      <c r="B520">
        <v>382.90077103809</v>
      </c>
      <c r="C520">
        <v>128.94064405831199</v>
      </c>
    </row>
    <row r="521" spans="1:3" x14ac:dyDescent="0.2">
      <c r="A521" s="1">
        <v>44136</v>
      </c>
      <c r="B521">
        <v>385.84458879750701</v>
      </c>
      <c r="C521">
        <v>125.57033736408999</v>
      </c>
    </row>
    <row r="522" spans="1:3" x14ac:dyDescent="0.2">
      <c r="A522" s="1">
        <v>44137</v>
      </c>
      <c r="B522">
        <v>394.936342049171</v>
      </c>
      <c r="C522">
        <v>124.73562468089899</v>
      </c>
    </row>
    <row r="523" spans="1:3" x14ac:dyDescent="0.2">
      <c r="A523" s="1">
        <v>44138</v>
      </c>
      <c r="B523">
        <v>383.84980342204</v>
      </c>
      <c r="C523">
        <v>119.819862314112</v>
      </c>
    </row>
    <row r="524" spans="1:3" x14ac:dyDescent="0.2">
      <c r="A524" s="1">
        <v>44139</v>
      </c>
      <c r="B524">
        <v>387.61637372207502</v>
      </c>
      <c r="C524">
        <v>118.186479143792</v>
      </c>
    </row>
    <row r="525" spans="1:3" x14ac:dyDescent="0.2">
      <c r="A525" s="1">
        <v>44140</v>
      </c>
      <c r="B525">
        <v>401.73309683247197</v>
      </c>
      <c r="C525">
        <v>120.647670640483</v>
      </c>
    </row>
    <row r="526" spans="1:3" x14ac:dyDescent="0.2">
      <c r="A526" s="1">
        <v>44141</v>
      </c>
      <c r="B526">
        <v>415.92777043097101</v>
      </c>
      <c r="C526">
        <v>117.594572956132</v>
      </c>
    </row>
    <row r="527" spans="1:3" x14ac:dyDescent="0.2">
      <c r="A527" s="1">
        <v>44142</v>
      </c>
      <c r="B527">
        <v>454.65154309846901</v>
      </c>
      <c r="C527">
        <v>123.444818405947</v>
      </c>
    </row>
    <row r="528" spans="1:3" x14ac:dyDescent="0.2">
      <c r="A528" s="1">
        <v>44143</v>
      </c>
      <c r="B528">
        <v>435.418354083309</v>
      </c>
      <c r="C528">
        <v>128.47461121237501</v>
      </c>
    </row>
    <row r="529" spans="1:3" x14ac:dyDescent="0.2">
      <c r="A529" s="1">
        <v>44144</v>
      </c>
      <c r="B529">
        <v>455.35836697216899</v>
      </c>
      <c r="C529">
        <v>134.96314484903601</v>
      </c>
    </row>
    <row r="530" spans="1:3" x14ac:dyDescent="0.2">
      <c r="A530" s="1">
        <v>44145</v>
      </c>
      <c r="B530">
        <v>445.05129334206902</v>
      </c>
      <c r="C530">
        <v>134.62092491016099</v>
      </c>
    </row>
    <row r="531" spans="1:3" x14ac:dyDescent="0.2">
      <c r="A531" s="1">
        <v>44146</v>
      </c>
      <c r="B531">
        <v>449.81618450129599</v>
      </c>
      <c r="C531">
        <v>151.85360162748799</v>
      </c>
    </row>
    <row r="532" spans="1:3" x14ac:dyDescent="0.2">
      <c r="A532" s="1">
        <v>44147</v>
      </c>
      <c r="B532">
        <v>463.18087172032301</v>
      </c>
      <c r="C532">
        <v>161.081249950011</v>
      </c>
    </row>
    <row r="533" spans="1:3" x14ac:dyDescent="0.2">
      <c r="A533" s="1">
        <v>44148</v>
      </c>
      <c r="B533">
        <v>462.20561957949002</v>
      </c>
      <c r="C533">
        <v>160.65647803968</v>
      </c>
    </row>
    <row r="534" spans="1:3" x14ac:dyDescent="0.2">
      <c r="A534" s="1">
        <v>44149</v>
      </c>
      <c r="B534">
        <v>475.96909365760098</v>
      </c>
      <c r="C534">
        <v>165.95974579040001</v>
      </c>
    </row>
    <row r="535" spans="1:3" x14ac:dyDescent="0.2">
      <c r="A535" s="1">
        <v>44150</v>
      </c>
      <c r="B535">
        <v>462.718397060793</v>
      </c>
      <c r="C535">
        <v>160.37747599061001</v>
      </c>
    </row>
    <row r="536" spans="1:3" x14ac:dyDescent="0.2">
      <c r="A536" s="1">
        <v>44151</v>
      </c>
      <c r="B536">
        <v>449.20680163974299</v>
      </c>
      <c r="C536">
        <v>161.88977819467399</v>
      </c>
    </row>
    <row r="537" spans="1:3" x14ac:dyDescent="0.2">
      <c r="A537" s="1">
        <v>44152</v>
      </c>
      <c r="B537">
        <v>461.37119670526698</v>
      </c>
      <c r="C537">
        <v>170.059275496618</v>
      </c>
    </row>
    <row r="538" spans="1:3" x14ac:dyDescent="0.2">
      <c r="A538" s="1">
        <v>44153</v>
      </c>
      <c r="B538">
        <v>482.19838472353899</v>
      </c>
      <c r="C538">
        <v>169.954511475114</v>
      </c>
    </row>
    <row r="539" spans="1:3" x14ac:dyDescent="0.2">
      <c r="A539" s="1">
        <v>44154</v>
      </c>
      <c r="B539">
        <v>479.43766136247399</v>
      </c>
      <c r="C539">
        <v>160.922960029401</v>
      </c>
    </row>
    <row r="540" spans="1:3" x14ac:dyDescent="0.2">
      <c r="A540" s="1">
        <v>44155</v>
      </c>
      <c r="B540">
        <v>471.31795839441099</v>
      </c>
      <c r="C540">
        <v>154.058763302561</v>
      </c>
    </row>
    <row r="541" spans="1:3" x14ac:dyDescent="0.2">
      <c r="A541" s="1">
        <v>44156</v>
      </c>
      <c r="B541">
        <v>508.79221458524398</v>
      </c>
      <c r="C541">
        <v>138.40092741021999</v>
      </c>
    </row>
    <row r="542" spans="1:3" x14ac:dyDescent="0.2">
      <c r="A542" s="1">
        <v>44157</v>
      </c>
      <c r="B542">
        <v>548.84211624984903</v>
      </c>
      <c r="C542">
        <v>232.470815297564</v>
      </c>
    </row>
    <row r="543" spans="1:3" x14ac:dyDescent="0.2">
      <c r="A543" s="1">
        <v>44158</v>
      </c>
      <c r="B543">
        <v>560.50888745830503</v>
      </c>
      <c r="C543">
        <v>216.757865853987</v>
      </c>
    </row>
    <row r="544" spans="1:3" x14ac:dyDescent="0.2">
      <c r="A544" s="1">
        <v>44159</v>
      </c>
      <c r="B544">
        <v>608.273310918942</v>
      </c>
      <c r="C544">
        <v>221.41652179895101</v>
      </c>
    </row>
    <row r="545" spans="1:3" x14ac:dyDescent="0.2">
      <c r="A545" s="1">
        <v>44160</v>
      </c>
      <c r="B545">
        <v>602.666262393887</v>
      </c>
      <c r="C545">
        <v>210.84340638681201</v>
      </c>
    </row>
    <row r="546" spans="1:3" x14ac:dyDescent="0.2">
      <c r="A546" s="1">
        <v>44161</v>
      </c>
      <c r="B546">
        <v>568.27515304044903</v>
      </c>
      <c r="C546">
        <v>208.129834998018</v>
      </c>
    </row>
    <row r="547" spans="1:3" x14ac:dyDescent="0.2">
      <c r="A547" s="1">
        <v>44162</v>
      </c>
      <c r="B547">
        <v>518.46704521619995</v>
      </c>
      <c r="C547">
        <v>203.41987662423401</v>
      </c>
    </row>
    <row r="548" spans="1:3" x14ac:dyDescent="0.2">
      <c r="A548" s="1">
        <v>44163</v>
      </c>
      <c r="B548">
        <v>517.55302640560103</v>
      </c>
      <c r="C548">
        <v>203.731788750318</v>
      </c>
    </row>
    <row r="549" spans="1:3" x14ac:dyDescent="0.2">
      <c r="A549" s="1">
        <v>44164</v>
      </c>
      <c r="B549">
        <v>537.39261209444805</v>
      </c>
      <c r="C549">
        <v>203.73324771291001</v>
      </c>
    </row>
    <row r="550" spans="1:3" x14ac:dyDescent="0.2">
      <c r="A550" s="1">
        <v>44165</v>
      </c>
      <c r="B550">
        <v>574.75111965484302</v>
      </c>
      <c r="C550">
        <v>203.344776719946</v>
      </c>
    </row>
    <row r="551" spans="1:3" x14ac:dyDescent="0.2">
      <c r="A551" s="1">
        <v>44166</v>
      </c>
      <c r="B551">
        <v>612.26378561220497</v>
      </c>
      <c r="C551">
        <v>200.63647375386299</v>
      </c>
    </row>
    <row r="552" spans="1:3" x14ac:dyDescent="0.2">
      <c r="A552" s="1">
        <v>44167</v>
      </c>
      <c r="B552">
        <v>589.58184435409703</v>
      </c>
      <c r="C552">
        <v>180.49573408649999</v>
      </c>
    </row>
    <row r="553" spans="1:3" x14ac:dyDescent="0.2">
      <c r="A553" s="1">
        <v>44168</v>
      </c>
      <c r="B553">
        <v>598.76061009582395</v>
      </c>
      <c r="C553">
        <v>180.66350160868799</v>
      </c>
    </row>
    <row r="554" spans="1:3" x14ac:dyDescent="0.2">
      <c r="A554" s="1">
        <v>44169</v>
      </c>
      <c r="B554">
        <v>616.50666156568195</v>
      </c>
      <c r="C554">
        <v>177.59759249356901</v>
      </c>
    </row>
    <row r="555" spans="1:3" x14ac:dyDescent="0.2">
      <c r="A555" s="1">
        <v>44170</v>
      </c>
      <c r="B555">
        <v>571.19043163497304</v>
      </c>
      <c r="C555">
        <v>168.19215360344199</v>
      </c>
    </row>
    <row r="556" spans="1:3" x14ac:dyDescent="0.2">
      <c r="A556" s="1">
        <v>44171</v>
      </c>
      <c r="B556">
        <v>595.91941396803702</v>
      </c>
      <c r="C556">
        <v>173.85117549054601</v>
      </c>
    </row>
    <row r="557" spans="1:3" x14ac:dyDescent="0.2">
      <c r="A557" s="1">
        <v>44172</v>
      </c>
      <c r="B557">
        <v>601.96893492449101</v>
      </c>
      <c r="C557">
        <v>177.40170423037199</v>
      </c>
    </row>
    <row r="558" spans="1:3" x14ac:dyDescent="0.2">
      <c r="A558" s="1">
        <v>44173</v>
      </c>
      <c r="B558">
        <v>592.38650668201694</v>
      </c>
      <c r="C558">
        <v>174.42935986896899</v>
      </c>
    </row>
    <row r="559" spans="1:3" x14ac:dyDescent="0.2">
      <c r="A559" s="1">
        <v>44174</v>
      </c>
      <c r="B559">
        <v>554.32967430238102</v>
      </c>
      <c r="C559">
        <v>163.76131624270701</v>
      </c>
    </row>
    <row r="560" spans="1:3" x14ac:dyDescent="0.2">
      <c r="A560" s="1">
        <v>44175</v>
      </c>
      <c r="B560">
        <v>573.89530910999395</v>
      </c>
      <c r="C560">
        <v>162.38458525846599</v>
      </c>
    </row>
    <row r="561" spans="1:3" x14ac:dyDescent="0.2">
      <c r="A561" s="1">
        <v>44176</v>
      </c>
      <c r="B561">
        <v>560.454265407604</v>
      </c>
      <c r="C561">
        <v>143.619161415484</v>
      </c>
    </row>
    <row r="562" spans="1:3" x14ac:dyDescent="0.2">
      <c r="A562" s="1">
        <v>44177</v>
      </c>
      <c r="B562">
        <v>545.98283526336797</v>
      </c>
      <c r="C562">
        <v>145.892966490166</v>
      </c>
    </row>
    <row r="563" spans="1:3" x14ac:dyDescent="0.2">
      <c r="A563" s="1">
        <v>44178</v>
      </c>
      <c r="B563">
        <v>568.35875340738198</v>
      </c>
      <c r="C563">
        <v>153.34587232237601</v>
      </c>
    </row>
    <row r="564" spans="1:3" x14ac:dyDescent="0.2">
      <c r="A564" s="1">
        <v>44179</v>
      </c>
      <c r="B564">
        <v>590.32444030293402</v>
      </c>
      <c r="C564">
        <v>171.61230759240499</v>
      </c>
    </row>
    <row r="565" spans="1:3" x14ac:dyDescent="0.2">
      <c r="A565" s="1">
        <v>44180</v>
      </c>
      <c r="B565">
        <v>585.54189493600097</v>
      </c>
      <c r="C565">
        <v>157.78042059822801</v>
      </c>
    </row>
    <row r="566" spans="1:3" x14ac:dyDescent="0.2">
      <c r="A566" s="1">
        <v>44181</v>
      </c>
      <c r="B566">
        <v>589.06683164504204</v>
      </c>
      <c r="C566">
        <v>192.336966967097</v>
      </c>
    </row>
    <row r="567" spans="1:3" x14ac:dyDescent="0.2">
      <c r="A567" s="1">
        <v>44182</v>
      </c>
      <c r="B567">
        <v>635.96188937961301</v>
      </c>
      <c r="C567">
        <v>199.435855832128</v>
      </c>
    </row>
    <row r="568" spans="1:3" x14ac:dyDescent="0.2">
      <c r="A568" s="1">
        <v>44183</v>
      </c>
      <c r="B568">
        <v>644.06527019297698</v>
      </c>
      <c r="C568">
        <v>196.58826924697399</v>
      </c>
    </row>
    <row r="569" spans="1:3" x14ac:dyDescent="0.2">
      <c r="A569" s="1">
        <v>44184</v>
      </c>
      <c r="B569">
        <v>654.42041629657501</v>
      </c>
      <c r="C569">
        <v>186.424805284824</v>
      </c>
    </row>
    <row r="570" spans="1:3" x14ac:dyDescent="0.2">
      <c r="A570" s="1">
        <v>44185</v>
      </c>
      <c r="B570">
        <v>659.31880763720903</v>
      </c>
      <c r="C570">
        <v>199.920720662816</v>
      </c>
    </row>
    <row r="571" spans="1:3" x14ac:dyDescent="0.2">
      <c r="A571" s="1">
        <v>44186</v>
      </c>
      <c r="B571">
        <v>639.51543687781805</v>
      </c>
      <c r="C571">
        <v>173.95543992132599</v>
      </c>
    </row>
    <row r="572" spans="1:3" x14ac:dyDescent="0.2">
      <c r="A572" s="1">
        <v>44187</v>
      </c>
      <c r="B572">
        <v>610.42702789806697</v>
      </c>
      <c r="C572">
        <v>167.93017907589601</v>
      </c>
    </row>
    <row r="573" spans="1:3" x14ac:dyDescent="0.2">
      <c r="A573" s="1">
        <v>44188</v>
      </c>
      <c r="B573">
        <v>634.97972344318498</v>
      </c>
      <c r="C573">
        <v>173.55669563223799</v>
      </c>
    </row>
    <row r="574" spans="1:3" x14ac:dyDescent="0.2">
      <c r="A574" s="1">
        <v>44189</v>
      </c>
      <c r="B574">
        <v>587.958895499243</v>
      </c>
      <c r="C574">
        <v>139.777490590746</v>
      </c>
    </row>
    <row r="575" spans="1:3" x14ac:dyDescent="0.2">
      <c r="A575" s="1">
        <v>44190</v>
      </c>
      <c r="B575">
        <v>612.87965705059696</v>
      </c>
      <c r="C575">
        <v>138.461932622809</v>
      </c>
    </row>
    <row r="576" spans="1:3" x14ac:dyDescent="0.2">
      <c r="A576" s="1">
        <v>44191</v>
      </c>
      <c r="B576">
        <v>626.45673877845502</v>
      </c>
      <c r="C576">
        <v>136.87510810607199</v>
      </c>
    </row>
    <row r="577" spans="1:3" x14ac:dyDescent="0.2">
      <c r="A577" s="1">
        <v>44192</v>
      </c>
      <c r="B577">
        <v>636.74231719449904</v>
      </c>
      <c r="C577">
        <v>129.46010755506001</v>
      </c>
    </row>
    <row r="578" spans="1:3" x14ac:dyDescent="0.2">
      <c r="A578" s="1">
        <v>44193</v>
      </c>
      <c r="B578">
        <v>689.65985732698698</v>
      </c>
      <c r="C578">
        <v>139.07650017259499</v>
      </c>
    </row>
    <row r="579" spans="1:3" x14ac:dyDescent="0.2">
      <c r="A579" s="1">
        <v>44194</v>
      </c>
      <c r="B579">
        <v>732.95702929752701</v>
      </c>
      <c r="C579">
        <v>138.90755522145801</v>
      </c>
    </row>
    <row r="580" spans="1:3" x14ac:dyDescent="0.2">
      <c r="A580" s="1">
        <v>44195</v>
      </c>
      <c r="B580">
        <v>735.59089816257301</v>
      </c>
      <c r="C580">
        <v>136.532473422414</v>
      </c>
    </row>
    <row r="581" spans="1:3" x14ac:dyDescent="0.2">
      <c r="A581" s="1">
        <v>44196</v>
      </c>
      <c r="B581">
        <v>752.85593244901804</v>
      </c>
      <c r="C581">
        <v>148.91545691565301</v>
      </c>
    </row>
    <row r="582" spans="1:3" x14ac:dyDescent="0.2">
      <c r="A582" s="1">
        <v>44197</v>
      </c>
      <c r="B582">
        <v>738.61693815204103</v>
      </c>
      <c r="C582">
        <v>134.76095196803601</v>
      </c>
    </row>
    <row r="583" spans="1:3" x14ac:dyDescent="0.2">
      <c r="A583" s="1">
        <v>44198</v>
      </c>
      <c r="B583">
        <v>730.14734021963704</v>
      </c>
      <c r="C583">
        <v>136.947243505214</v>
      </c>
    </row>
    <row r="584" spans="1:3" x14ac:dyDescent="0.2">
      <c r="A584" s="1">
        <v>44199</v>
      </c>
      <c r="B584">
        <v>777.69606530394299</v>
      </c>
      <c r="C584">
        <v>142.152954233446</v>
      </c>
    </row>
    <row r="585" spans="1:3" x14ac:dyDescent="0.2">
      <c r="A585" s="1">
        <v>44200</v>
      </c>
      <c r="B585">
        <v>967.00059672884504</v>
      </c>
      <c r="C585">
        <v>163.62839152439699</v>
      </c>
    </row>
    <row r="586" spans="1:3" x14ac:dyDescent="0.2">
      <c r="A586" s="1">
        <v>44201</v>
      </c>
      <c r="B586">
        <v>1025.6547675669001</v>
      </c>
      <c r="C586">
        <v>191.72695978248899</v>
      </c>
    </row>
    <row r="587" spans="1:3" x14ac:dyDescent="0.2">
      <c r="A587" s="1">
        <v>44202</v>
      </c>
      <c r="B587">
        <v>1103.3582516225699</v>
      </c>
      <c r="C587">
        <v>189.05851768141</v>
      </c>
    </row>
    <row r="588" spans="1:3" x14ac:dyDescent="0.2">
      <c r="A588" s="1">
        <v>44203</v>
      </c>
      <c r="B588">
        <v>1208.5750928728801</v>
      </c>
      <c r="C588">
        <v>201.126277900926</v>
      </c>
    </row>
    <row r="589" spans="1:3" x14ac:dyDescent="0.2">
      <c r="A589" s="1">
        <v>44204</v>
      </c>
      <c r="B589">
        <v>1229.47131501477</v>
      </c>
      <c r="C589">
        <v>189.380694580946</v>
      </c>
    </row>
    <row r="590" spans="1:3" x14ac:dyDescent="0.2">
      <c r="A590" s="1">
        <v>44205</v>
      </c>
      <c r="B590">
        <v>1223.72968835352</v>
      </c>
      <c r="C590">
        <v>187.364039601651</v>
      </c>
    </row>
    <row r="591" spans="1:3" x14ac:dyDescent="0.2">
      <c r="A591" s="1">
        <v>44206</v>
      </c>
      <c r="B591">
        <v>1282.9795755273201</v>
      </c>
      <c r="C591">
        <v>196.851303713123</v>
      </c>
    </row>
    <row r="592" spans="1:3" x14ac:dyDescent="0.2">
      <c r="A592" s="1">
        <v>44207</v>
      </c>
      <c r="B592">
        <v>1267.73100315121</v>
      </c>
      <c r="C592">
        <v>178.627696828182</v>
      </c>
    </row>
    <row r="593" spans="1:3" x14ac:dyDescent="0.2">
      <c r="A593" s="1">
        <v>44208</v>
      </c>
      <c r="B593">
        <v>1092.9143378806</v>
      </c>
      <c r="C593">
        <v>167.497660356355</v>
      </c>
    </row>
    <row r="594" spans="1:3" x14ac:dyDescent="0.2">
      <c r="A594" s="1">
        <v>44209</v>
      </c>
      <c r="B594">
        <v>1045.4068152304101</v>
      </c>
      <c r="C594">
        <v>165.12555018816099</v>
      </c>
    </row>
    <row r="595" spans="1:3" x14ac:dyDescent="0.2">
      <c r="A595" s="1">
        <v>44210</v>
      </c>
      <c r="B595">
        <v>1132.0155910164699</v>
      </c>
      <c r="C595">
        <v>176.70788453472201</v>
      </c>
    </row>
    <row r="596" spans="1:3" x14ac:dyDescent="0.2">
      <c r="A596" s="1">
        <v>44211</v>
      </c>
      <c r="B596">
        <v>1216.9147884634499</v>
      </c>
      <c r="C596">
        <v>179.52073485879001</v>
      </c>
    </row>
    <row r="597" spans="1:3" x14ac:dyDescent="0.2">
      <c r="A597" s="1">
        <v>44212</v>
      </c>
      <c r="B597">
        <v>1171.8600177046401</v>
      </c>
      <c r="C597">
        <v>169.96709964043299</v>
      </c>
    </row>
    <row r="598" spans="1:3" x14ac:dyDescent="0.2">
      <c r="A598" s="1">
        <v>44213</v>
      </c>
      <c r="B598">
        <v>1234.6318700828001</v>
      </c>
      <c r="C598">
        <v>169.617417565446</v>
      </c>
    </row>
    <row r="599" spans="1:3" x14ac:dyDescent="0.2">
      <c r="A599" s="1">
        <v>44214</v>
      </c>
      <c r="B599">
        <v>1229.3796980720001</v>
      </c>
      <c r="C599">
        <v>178.39756166867599</v>
      </c>
    </row>
    <row r="600" spans="1:3" x14ac:dyDescent="0.2">
      <c r="A600" s="1">
        <v>44215</v>
      </c>
      <c r="B600">
        <v>1255.97669151321</v>
      </c>
      <c r="C600">
        <v>183.052989717701</v>
      </c>
    </row>
    <row r="601" spans="1:3" x14ac:dyDescent="0.2">
      <c r="A601" s="1">
        <v>44216</v>
      </c>
      <c r="B601">
        <v>1383.4840902277101</v>
      </c>
      <c r="C601">
        <v>202.10457369485599</v>
      </c>
    </row>
    <row r="602" spans="1:3" x14ac:dyDescent="0.2">
      <c r="A602" s="1">
        <v>44217</v>
      </c>
      <c r="B602">
        <v>1385.8529958752499</v>
      </c>
      <c r="C602">
        <v>193.47675463400299</v>
      </c>
    </row>
    <row r="603" spans="1:3" x14ac:dyDescent="0.2">
      <c r="A603" s="1">
        <v>44218</v>
      </c>
      <c r="B603">
        <v>1122.9124325373</v>
      </c>
      <c r="C603">
        <v>164.96987376921001</v>
      </c>
    </row>
    <row r="604" spans="1:3" x14ac:dyDescent="0.2">
      <c r="A604" s="1">
        <v>44219</v>
      </c>
      <c r="B604">
        <v>1236.6834427536501</v>
      </c>
      <c r="C604">
        <v>187.86303652677501</v>
      </c>
    </row>
    <row r="605" spans="1:3" x14ac:dyDescent="0.2">
      <c r="A605" s="1">
        <v>44220</v>
      </c>
      <c r="B605">
        <v>1231.17637970447</v>
      </c>
      <c r="C605">
        <v>175.84548973777899</v>
      </c>
    </row>
    <row r="606" spans="1:3" x14ac:dyDescent="0.2">
      <c r="A606" s="1">
        <v>44221</v>
      </c>
      <c r="B606">
        <v>1392.53976344497</v>
      </c>
      <c r="C606">
        <v>191.26655995156099</v>
      </c>
    </row>
    <row r="607" spans="1:3" x14ac:dyDescent="0.2">
      <c r="A607" s="1">
        <v>44222</v>
      </c>
      <c r="B607">
        <v>1323.4295031020099</v>
      </c>
      <c r="C607">
        <v>179.44932904974499</v>
      </c>
    </row>
    <row r="608" spans="1:3" x14ac:dyDescent="0.2">
      <c r="A608" s="1">
        <v>44223</v>
      </c>
      <c r="B608">
        <v>1355.2337242409899</v>
      </c>
      <c r="C608">
        <v>182.247533795024</v>
      </c>
    </row>
    <row r="609" spans="1:3" x14ac:dyDescent="0.2">
      <c r="A609" s="1">
        <v>44224</v>
      </c>
      <c r="B609">
        <v>1253.1416715585999</v>
      </c>
      <c r="C609">
        <v>164.41353297353899</v>
      </c>
    </row>
    <row r="610" spans="1:3" x14ac:dyDescent="0.2">
      <c r="A610" s="1">
        <v>44225</v>
      </c>
      <c r="B610">
        <v>1328.7736190665501</v>
      </c>
      <c r="C610">
        <v>160.92702420250799</v>
      </c>
    </row>
    <row r="611" spans="1:3" x14ac:dyDescent="0.2">
      <c r="A611" s="1">
        <v>44226</v>
      </c>
      <c r="B611">
        <v>1380.28425913521</v>
      </c>
      <c r="C611">
        <v>168.779225583158</v>
      </c>
    </row>
    <row r="612" spans="1:3" x14ac:dyDescent="0.2">
      <c r="A612" s="1">
        <v>44227</v>
      </c>
      <c r="B612">
        <v>1372.4272289642299</v>
      </c>
      <c r="C612">
        <v>168.979685154165</v>
      </c>
    </row>
    <row r="613" spans="1:3" x14ac:dyDescent="0.2">
      <c r="A613" s="1">
        <v>44228</v>
      </c>
      <c r="B613">
        <v>1317.04743622917</v>
      </c>
      <c r="C613">
        <v>168.32856437563399</v>
      </c>
    </row>
    <row r="614" spans="1:3" x14ac:dyDescent="0.2">
      <c r="A614" s="1">
        <v>44229</v>
      </c>
      <c r="B614">
        <v>1368.66445481237</v>
      </c>
      <c r="C614">
        <v>170.318124748652</v>
      </c>
    </row>
    <row r="615" spans="1:3" x14ac:dyDescent="0.2">
      <c r="A615" s="1">
        <v>44230</v>
      </c>
      <c r="B615">
        <v>1514.2251957516501</v>
      </c>
      <c r="C615">
        <v>186.246344936767</v>
      </c>
    </row>
    <row r="616" spans="1:3" x14ac:dyDescent="0.2">
      <c r="A616" s="1">
        <v>44231</v>
      </c>
      <c r="B616">
        <v>1661.0008243674699</v>
      </c>
      <c r="C616">
        <v>190.36531910165499</v>
      </c>
    </row>
    <row r="617" spans="1:3" x14ac:dyDescent="0.2">
      <c r="A617" s="1">
        <v>44232</v>
      </c>
      <c r="B617">
        <v>1587.8008991859299</v>
      </c>
      <c r="C617">
        <v>209.397637087102</v>
      </c>
    </row>
    <row r="618" spans="1:3" x14ac:dyDescent="0.2">
      <c r="A618" s="1">
        <v>44233</v>
      </c>
      <c r="B618">
        <v>1724.8569083393099</v>
      </c>
      <c r="C618">
        <v>241.778124853571</v>
      </c>
    </row>
    <row r="619" spans="1:3" x14ac:dyDescent="0.2">
      <c r="A619" s="1">
        <v>44234</v>
      </c>
      <c r="B619">
        <v>1683.94129786505</v>
      </c>
      <c r="C619">
        <v>234.829428664966</v>
      </c>
    </row>
    <row r="620" spans="1:3" x14ac:dyDescent="0.2">
      <c r="A620" s="1">
        <v>44235</v>
      </c>
      <c r="B620">
        <v>1608.6405479857101</v>
      </c>
      <c r="C620">
        <v>227.258729565278</v>
      </c>
    </row>
    <row r="621" spans="1:3" x14ac:dyDescent="0.2">
      <c r="A621" s="1">
        <v>44236</v>
      </c>
      <c r="B621">
        <v>1750.9975537192099</v>
      </c>
      <c r="C621">
        <v>229.396526619067</v>
      </c>
    </row>
    <row r="622" spans="1:3" x14ac:dyDescent="0.2">
      <c r="A622" s="1">
        <v>44237</v>
      </c>
      <c r="B622">
        <v>1769.05353393459</v>
      </c>
      <c r="C622">
        <v>252.51570715788799</v>
      </c>
    </row>
    <row r="623" spans="1:3" x14ac:dyDescent="0.2">
      <c r="A623" s="1">
        <v>44238</v>
      </c>
      <c r="B623">
        <v>1739.1642090048299</v>
      </c>
      <c r="C623">
        <v>198.34059237097</v>
      </c>
    </row>
    <row r="624" spans="1:3" x14ac:dyDescent="0.2">
      <c r="A624" s="1">
        <v>44239</v>
      </c>
      <c r="B624">
        <v>1782.50886912185</v>
      </c>
      <c r="C624">
        <v>211.71408180636101</v>
      </c>
    </row>
    <row r="625" spans="1:3" x14ac:dyDescent="0.2">
      <c r="A625" s="1">
        <v>44240</v>
      </c>
      <c r="B625">
        <v>1841.19775070329</v>
      </c>
      <c r="C625">
        <v>219.371920333465</v>
      </c>
    </row>
    <row r="626" spans="1:3" x14ac:dyDescent="0.2">
      <c r="A626" s="1">
        <v>44241</v>
      </c>
      <c r="B626">
        <v>1810.8425457323699</v>
      </c>
      <c r="C626">
        <v>231.80117638561299</v>
      </c>
    </row>
    <row r="627" spans="1:3" x14ac:dyDescent="0.2">
      <c r="A627" s="1">
        <v>44242</v>
      </c>
      <c r="B627">
        <v>1804.98414643664</v>
      </c>
      <c r="C627">
        <v>250.63585441185799</v>
      </c>
    </row>
    <row r="628" spans="1:3" x14ac:dyDescent="0.2">
      <c r="A628" s="1">
        <v>44243</v>
      </c>
      <c r="B628">
        <v>1775.75835170186</v>
      </c>
      <c r="C628">
        <v>234.02295171473699</v>
      </c>
    </row>
    <row r="629" spans="1:3" x14ac:dyDescent="0.2">
      <c r="A629" s="1">
        <v>44244</v>
      </c>
      <c r="B629">
        <v>1782.57530905059</v>
      </c>
      <c r="C629">
        <v>240.88299326731499</v>
      </c>
    </row>
    <row r="630" spans="1:3" x14ac:dyDescent="0.2">
      <c r="A630" s="1">
        <v>44245</v>
      </c>
      <c r="B630">
        <v>1845.5739221567501</v>
      </c>
      <c r="C630">
        <v>252.67117846942301</v>
      </c>
    </row>
    <row r="631" spans="1:3" x14ac:dyDescent="0.2">
      <c r="A631" s="1">
        <v>44246</v>
      </c>
      <c r="B631">
        <v>1938.5694368074601</v>
      </c>
      <c r="C631">
        <v>294.53692598222199</v>
      </c>
    </row>
    <row r="632" spans="1:3" x14ac:dyDescent="0.2">
      <c r="A632" s="1">
        <v>44247</v>
      </c>
      <c r="B632">
        <v>1969.97971776281</v>
      </c>
      <c r="C632">
        <v>285.11073504663801</v>
      </c>
    </row>
    <row r="633" spans="1:3" x14ac:dyDescent="0.2">
      <c r="A633" s="1">
        <v>44248</v>
      </c>
      <c r="B633">
        <v>1929.3676928796599</v>
      </c>
      <c r="C633">
        <v>287.15664667620098</v>
      </c>
    </row>
    <row r="634" spans="1:3" x14ac:dyDescent="0.2">
      <c r="A634" s="1">
        <v>44249</v>
      </c>
      <c r="B634">
        <v>1941.4267676797899</v>
      </c>
      <c r="C634">
        <v>290.60310247643901</v>
      </c>
    </row>
    <row r="635" spans="1:3" x14ac:dyDescent="0.2">
      <c r="A635" s="1">
        <v>44250</v>
      </c>
      <c r="B635">
        <v>1788.61521028064</v>
      </c>
      <c r="C635">
        <v>259.345144579178</v>
      </c>
    </row>
    <row r="636" spans="1:3" x14ac:dyDescent="0.2">
      <c r="A636" s="1">
        <v>44251</v>
      </c>
      <c r="B636">
        <v>1563.92460590114</v>
      </c>
      <c r="C636">
        <v>215.42050520903399</v>
      </c>
    </row>
    <row r="637" spans="1:3" x14ac:dyDescent="0.2">
      <c r="A637" s="1">
        <v>44252</v>
      </c>
      <c r="B637">
        <v>1628.3915337926501</v>
      </c>
      <c r="C637">
        <v>216.074296805345</v>
      </c>
    </row>
    <row r="638" spans="1:3" x14ac:dyDescent="0.2">
      <c r="A638" s="1">
        <v>44253</v>
      </c>
      <c r="B638">
        <v>1468.8601037286701</v>
      </c>
      <c r="C638">
        <v>202.464193451982</v>
      </c>
    </row>
    <row r="639" spans="1:3" x14ac:dyDescent="0.2">
      <c r="A639" s="1">
        <v>44254</v>
      </c>
      <c r="B639">
        <v>1450.98874680411</v>
      </c>
      <c r="C639">
        <v>210.36577998918199</v>
      </c>
    </row>
    <row r="640" spans="1:3" x14ac:dyDescent="0.2">
      <c r="A640" s="1">
        <v>44255</v>
      </c>
      <c r="B640">
        <v>1480.1295768477501</v>
      </c>
      <c r="C640">
        <v>186.65216651029101</v>
      </c>
    </row>
    <row r="641" spans="1:3" x14ac:dyDescent="0.2">
      <c r="A641" s="1">
        <v>44256</v>
      </c>
      <c r="B641">
        <v>1416.6615528375601</v>
      </c>
      <c r="C641">
        <v>180.83071982330901</v>
      </c>
    </row>
    <row r="642" spans="1:3" x14ac:dyDescent="0.2">
      <c r="A642" s="1">
        <v>44257</v>
      </c>
      <c r="B642">
        <v>1570.39968963405</v>
      </c>
      <c r="C642">
        <v>198.71596118089801</v>
      </c>
    </row>
    <row r="643" spans="1:3" x14ac:dyDescent="0.2">
      <c r="A643" s="1">
        <v>44258</v>
      </c>
      <c r="B643">
        <v>1497.08910426338</v>
      </c>
      <c r="C643">
        <v>183.247096318204</v>
      </c>
    </row>
    <row r="644" spans="1:3" x14ac:dyDescent="0.2">
      <c r="A644" s="1">
        <v>44259</v>
      </c>
      <c r="B644">
        <v>1579.4271687603</v>
      </c>
      <c r="C644">
        <v>200.126809137593</v>
      </c>
    </row>
    <row r="645" spans="1:3" x14ac:dyDescent="0.2">
      <c r="A645" s="1">
        <v>44260</v>
      </c>
      <c r="B645">
        <v>1546.4996211167299</v>
      </c>
      <c r="C645">
        <v>195.93442620571301</v>
      </c>
    </row>
    <row r="646" spans="1:3" x14ac:dyDescent="0.2">
      <c r="A646" s="1">
        <v>44261</v>
      </c>
      <c r="B646">
        <v>1539.04842909473</v>
      </c>
      <c r="C646">
        <v>200.201468047661</v>
      </c>
    </row>
    <row r="647" spans="1:3" x14ac:dyDescent="0.2">
      <c r="A647" s="1">
        <v>44262</v>
      </c>
      <c r="B647">
        <v>1661.92796989981</v>
      </c>
      <c r="C647">
        <v>208.74661964856</v>
      </c>
    </row>
    <row r="648" spans="1:3" x14ac:dyDescent="0.2">
      <c r="A648" s="1">
        <v>44263</v>
      </c>
      <c r="B648">
        <v>1727.4630962245601</v>
      </c>
      <c r="C648">
        <v>227.321166939119</v>
      </c>
    </row>
    <row r="649" spans="1:3" x14ac:dyDescent="0.2">
      <c r="A649" s="1">
        <v>44264</v>
      </c>
      <c r="B649">
        <v>1837.53303054394</v>
      </c>
      <c r="C649">
        <v>248.97658705282899</v>
      </c>
    </row>
    <row r="650" spans="1:3" x14ac:dyDescent="0.2">
      <c r="A650" s="1">
        <v>44265</v>
      </c>
      <c r="B650">
        <v>1869.3311016255</v>
      </c>
      <c r="C650">
        <v>251.281290885472</v>
      </c>
    </row>
    <row r="651" spans="1:3" x14ac:dyDescent="0.2">
      <c r="A651" s="1">
        <v>44266</v>
      </c>
      <c r="B651">
        <v>1802.3110916881101</v>
      </c>
      <c r="C651">
        <v>240.35664152218999</v>
      </c>
    </row>
    <row r="652" spans="1:3" x14ac:dyDescent="0.2">
      <c r="A652" s="1">
        <v>44267</v>
      </c>
      <c r="B652">
        <v>1826.05747681198</v>
      </c>
      <c r="C652">
        <v>219.89993163619701</v>
      </c>
    </row>
    <row r="653" spans="1:3" x14ac:dyDescent="0.2">
      <c r="A653" s="1">
        <v>44268</v>
      </c>
      <c r="B653">
        <v>1770.9361793697699</v>
      </c>
      <c r="C653">
        <v>222.81812117641499</v>
      </c>
    </row>
    <row r="654" spans="1:3" x14ac:dyDescent="0.2">
      <c r="A654" s="1">
        <v>44269</v>
      </c>
      <c r="B654">
        <v>1927.7207203999001</v>
      </c>
      <c r="C654">
        <v>256.05898979395499</v>
      </c>
    </row>
    <row r="655" spans="1:3" x14ac:dyDescent="0.2">
      <c r="A655" s="1">
        <v>44270</v>
      </c>
      <c r="B655">
        <v>1866.0715447008799</v>
      </c>
      <c r="C655">
        <v>286.557220300756</v>
      </c>
    </row>
    <row r="656" spans="1:3" x14ac:dyDescent="0.2">
      <c r="A656" s="1">
        <v>44271</v>
      </c>
      <c r="B656">
        <v>1791.0478518300999</v>
      </c>
      <c r="C656">
        <v>253.96468535433499</v>
      </c>
    </row>
    <row r="657" spans="1:3" x14ac:dyDescent="0.2">
      <c r="A657" s="1">
        <v>44272</v>
      </c>
      <c r="B657">
        <v>1808.55121736143</v>
      </c>
      <c r="C657">
        <v>237.19426806399801</v>
      </c>
    </row>
    <row r="658" spans="1:3" x14ac:dyDescent="0.2">
      <c r="A658" s="1">
        <v>44273</v>
      </c>
      <c r="B658">
        <v>1828.7548332342501</v>
      </c>
      <c r="C658">
        <v>235.384187183227</v>
      </c>
    </row>
    <row r="659" spans="1:3" x14ac:dyDescent="0.2">
      <c r="A659" s="1">
        <v>44274</v>
      </c>
      <c r="B659">
        <v>1780.15964595285</v>
      </c>
      <c r="C659">
        <v>234.41194482363201</v>
      </c>
    </row>
    <row r="660" spans="1:3" x14ac:dyDescent="0.2">
      <c r="A660" s="1">
        <v>44275</v>
      </c>
      <c r="B660">
        <v>1817.13296280842</v>
      </c>
      <c r="C660">
        <v>234.25324397384099</v>
      </c>
    </row>
    <row r="661" spans="1:3" x14ac:dyDescent="0.2">
      <c r="A661" s="1">
        <v>44276</v>
      </c>
      <c r="B661">
        <v>1817.8601431294901</v>
      </c>
      <c r="C661">
        <v>231.906288583536</v>
      </c>
    </row>
    <row r="662" spans="1:3" x14ac:dyDescent="0.2">
      <c r="A662" s="1">
        <v>44277</v>
      </c>
      <c r="B662">
        <v>1790.3780747526901</v>
      </c>
      <c r="C662">
        <v>236.01840882646701</v>
      </c>
    </row>
    <row r="663" spans="1:3" x14ac:dyDescent="0.2">
      <c r="A663" s="1">
        <v>44278</v>
      </c>
      <c r="B663">
        <v>1686.8911971580401</v>
      </c>
      <c r="C663">
        <v>229.15821338437499</v>
      </c>
    </row>
    <row r="664" spans="1:3" x14ac:dyDescent="0.2">
      <c r="A664" s="1">
        <v>44279</v>
      </c>
      <c r="B664">
        <v>1673.8591835627899</v>
      </c>
      <c r="C664">
        <v>227.28884883147299</v>
      </c>
    </row>
    <row r="665" spans="1:3" x14ac:dyDescent="0.2">
      <c r="A665" s="1">
        <v>44280</v>
      </c>
      <c r="B665">
        <v>1581.6310559313599</v>
      </c>
      <c r="C665">
        <v>212.24933640003599</v>
      </c>
    </row>
    <row r="666" spans="1:3" x14ac:dyDescent="0.2">
      <c r="A666" s="1">
        <v>44281</v>
      </c>
      <c r="B666">
        <v>1587.29796415852</v>
      </c>
      <c r="C666">
        <v>229.78714435227201</v>
      </c>
    </row>
    <row r="667" spans="1:3" x14ac:dyDescent="0.2">
      <c r="A667" s="1">
        <v>44282</v>
      </c>
      <c r="B667">
        <v>1700.3668693581101</v>
      </c>
      <c r="C667">
        <v>243.89719912282399</v>
      </c>
    </row>
    <row r="668" spans="1:3" x14ac:dyDescent="0.2">
      <c r="A668" s="1">
        <v>44283</v>
      </c>
      <c r="B668">
        <v>1713.83787568344</v>
      </c>
      <c r="C668">
        <v>245.798473364952</v>
      </c>
    </row>
    <row r="669" spans="1:3" x14ac:dyDescent="0.2">
      <c r="A669" s="1">
        <v>44284</v>
      </c>
      <c r="B669">
        <v>1689.0367982058999</v>
      </c>
      <c r="C669">
        <v>264.37930124360503</v>
      </c>
    </row>
    <row r="670" spans="1:3" x14ac:dyDescent="0.2">
      <c r="A670" s="1">
        <v>44285</v>
      </c>
      <c r="B670">
        <v>1817.62638808886</v>
      </c>
      <c r="C670">
        <v>315.10780172289401</v>
      </c>
    </row>
    <row r="671" spans="1:3" x14ac:dyDescent="0.2">
      <c r="A671" s="1">
        <v>44286</v>
      </c>
      <c r="B671">
        <v>1840.2949519853901</v>
      </c>
      <c r="C671">
        <v>314.20399578140501</v>
      </c>
    </row>
    <row r="672" spans="1:3" x14ac:dyDescent="0.2">
      <c r="A672" s="1">
        <v>44287</v>
      </c>
      <c r="B672">
        <v>1915.83253584622</v>
      </c>
      <c r="C672">
        <v>310.482447416882</v>
      </c>
    </row>
    <row r="673" spans="1:3" x14ac:dyDescent="0.2">
      <c r="A673" s="1">
        <v>44288</v>
      </c>
      <c r="B673">
        <v>1970.4711995232699</v>
      </c>
      <c r="C673">
        <v>327.3464129715</v>
      </c>
    </row>
    <row r="674" spans="1:3" x14ac:dyDescent="0.2">
      <c r="A674" s="1">
        <v>44289</v>
      </c>
      <c r="B674">
        <v>2134.1017882972901</v>
      </c>
      <c r="C674">
        <v>336.50280792899798</v>
      </c>
    </row>
    <row r="675" spans="1:3" x14ac:dyDescent="0.2">
      <c r="A675" s="1">
        <v>44290</v>
      </c>
      <c r="B675">
        <v>2016.66724729303</v>
      </c>
      <c r="C675">
        <v>345.79184545195301</v>
      </c>
    </row>
    <row r="676" spans="1:3" x14ac:dyDescent="0.2">
      <c r="A676" s="1">
        <v>44291</v>
      </c>
      <c r="B676">
        <v>2077.7552124223998</v>
      </c>
      <c r="C676">
        <v>359.83355876896297</v>
      </c>
    </row>
    <row r="677" spans="1:3" x14ac:dyDescent="0.2">
      <c r="A677" s="1">
        <v>44292</v>
      </c>
      <c r="B677">
        <v>2097.7963827792501</v>
      </c>
      <c r="C677">
        <v>356.73608679507601</v>
      </c>
    </row>
    <row r="678" spans="1:3" x14ac:dyDescent="0.2">
      <c r="A678" s="1">
        <v>44293</v>
      </c>
      <c r="B678">
        <v>2115.0554517461001</v>
      </c>
      <c r="C678">
        <v>436.091046659509</v>
      </c>
    </row>
    <row r="679" spans="1:3" x14ac:dyDescent="0.2">
      <c r="A679" s="1">
        <v>44294</v>
      </c>
      <c r="B679">
        <v>1989.1480619041699</v>
      </c>
      <c r="C679">
        <v>338.530679061623</v>
      </c>
    </row>
    <row r="680" spans="1:3" x14ac:dyDescent="0.2">
      <c r="A680" s="1">
        <v>44295</v>
      </c>
      <c r="B680">
        <v>2081.35406253989</v>
      </c>
      <c r="C680">
        <v>335.64425633771702</v>
      </c>
    </row>
    <row r="681" spans="1:3" x14ac:dyDescent="0.2">
      <c r="A681" s="1">
        <v>44296</v>
      </c>
      <c r="B681">
        <v>2069.66779608552</v>
      </c>
      <c r="C681">
        <v>343.21669930396399</v>
      </c>
    </row>
    <row r="682" spans="1:3" x14ac:dyDescent="0.2">
      <c r="A682" s="1">
        <v>44297</v>
      </c>
      <c r="B682">
        <v>2142.7960653928999</v>
      </c>
      <c r="C682">
        <v>348.21980753166503</v>
      </c>
    </row>
    <row r="683" spans="1:3" x14ac:dyDescent="0.2">
      <c r="A683" s="1">
        <v>44298</v>
      </c>
      <c r="B683">
        <v>2150.2651427927699</v>
      </c>
      <c r="C683">
        <v>345.99239797807502</v>
      </c>
    </row>
    <row r="684" spans="1:3" x14ac:dyDescent="0.2">
      <c r="A684" s="1">
        <v>44299</v>
      </c>
      <c r="B684">
        <v>2142.4762758657298</v>
      </c>
      <c r="C684">
        <v>347.08314794955197</v>
      </c>
    </row>
    <row r="685" spans="1:3" x14ac:dyDescent="0.2">
      <c r="A685" s="1">
        <v>44300</v>
      </c>
      <c r="B685">
        <v>2304.3435163110098</v>
      </c>
      <c r="C685">
        <v>352.82949102868298</v>
      </c>
    </row>
    <row r="686" spans="1:3" x14ac:dyDescent="0.2">
      <c r="A686" s="1">
        <v>44301</v>
      </c>
      <c r="B686">
        <v>2429.6615277515698</v>
      </c>
      <c r="C686">
        <v>360.56776262001</v>
      </c>
    </row>
    <row r="687" spans="1:3" x14ac:dyDescent="0.2">
      <c r="A687" s="1">
        <v>44302</v>
      </c>
      <c r="B687">
        <v>2514.16841558123</v>
      </c>
      <c r="C687">
        <v>359.27098439979</v>
      </c>
    </row>
    <row r="688" spans="1:3" x14ac:dyDescent="0.2">
      <c r="A688" s="1">
        <v>44303</v>
      </c>
      <c r="B688">
        <v>2424.5538447081099</v>
      </c>
      <c r="C688">
        <v>351.47278341779003</v>
      </c>
    </row>
    <row r="689" spans="1:3" x14ac:dyDescent="0.2">
      <c r="A689" s="1">
        <v>44304</v>
      </c>
      <c r="B689">
        <v>2345.2669627761302</v>
      </c>
      <c r="C689">
        <v>335.44150112368197</v>
      </c>
    </row>
    <row r="690" spans="1:3" x14ac:dyDescent="0.2">
      <c r="A690" s="1">
        <v>44305</v>
      </c>
      <c r="B690">
        <v>2245.7607533508499</v>
      </c>
      <c r="C690">
        <v>324.789371914941</v>
      </c>
    </row>
    <row r="691" spans="1:3" x14ac:dyDescent="0.2">
      <c r="A691" s="1">
        <v>44306</v>
      </c>
      <c r="B691">
        <v>2168.0327267356502</v>
      </c>
      <c r="C691">
        <v>305.01153531335399</v>
      </c>
    </row>
    <row r="692" spans="1:3" x14ac:dyDescent="0.2">
      <c r="A692" s="1">
        <v>44307</v>
      </c>
      <c r="B692">
        <v>2324.2846872281898</v>
      </c>
      <c r="C692">
        <v>310.26216912246201</v>
      </c>
    </row>
    <row r="693" spans="1:3" x14ac:dyDescent="0.2">
      <c r="A693" s="1">
        <v>44308</v>
      </c>
      <c r="B693">
        <v>2373.5013442982099</v>
      </c>
      <c r="C693">
        <v>277.24647788962602</v>
      </c>
    </row>
    <row r="694" spans="1:3" x14ac:dyDescent="0.2">
      <c r="A694" s="1">
        <v>44309</v>
      </c>
      <c r="B694">
        <v>2426.0711497906</v>
      </c>
      <c r="C694">
        <v>282.83269443894699</v>
      </c>
    </row>
    <row r="695" spans="1:3" x14ac:dyDescent="0.2">
      <c r="A695" s="1">
        <v>44310</v>
      </c>
      <c r="B695">
        <v>2364.2312036020899</v>
      </c>
      <c r="C695">
        <v>265.00127232937302</v>
      </c>
    </row>
    <row r="696" spans="1:3" x14ac:dyDescent="0.2">
      <c r="A696" s="1">
        <v>44311</v>
      </c>
      <c r="B696">
        <v>2212.8437976342002</v>
      </c>
      <c r="C696">
        <v>248.108716532665</v>
      </c>
    </row>
    <row r="697" spans="1:3" x14ac:dyDescent="0.2">
      <c r="A697" s="1">
        <v>44312</v>
      </c>
      <c r="B697">
        <v>2307.3553208447101</v>
      </c>
      <c r="C697">
        <v>248.283897258633</v>
      </c>
    </row>
    <row r="698" spans="1:3" x14ac:dyDescent="0.2">
      <c r="A698" s="1">
        <v>44313</v>
      </c>
      <c r="B698">
        <v>2532.3868028851002</v>
      </c>
      <c r="C698">
        <v>244.78878013642299</v>
      </c>
    </row>
    <row r="699" spans="1:3" x14ac:dyDescent="0.2">
      <c r="A699" s="1">
        <v>44314</v>
      </c>
      <c r="B699">
        <v>2647.1581896602802</v>
      </c>
      <c r="C699">
        <v>237.44976352426099</v>
      </c>
    </row>
    <row r="700" spans="1:3" x14ac:dyDescent="0.2">
      <c r="A700" s="1">
        <v>44315</v>
      </c>
      <c r="B700">
        <v>2748.7845851218599</v>
      </c>
      <c r="C700">
        <v>255.04931820906299</v>
      </c>
    </row>
    <row r="701" spans="1:3" x14ac:dyDescent="0.2">
      <c r="A701" s="1">
        <v>44316</v>
      </c>
      <c r="B701">
        <v>2757.4975523049702</v>
      </c>
      <c r="C701">
        <v>256.44984544686997</v>
      </c>
    </row>
    <row r="702" spans="1:3" x14ac:dyDescent="0.2">
      <c r="A702" s="1">
        <v>44317</v>
      </c>
      <c r="B702">
        <v>2776.7037116987399</v>
      </c>
      <c r="C702">
        <v>271.46491969085599</v>
      </c>
    </row>
    <row r="703" spans="1:3" x14ac:dyDescent="0.2">
      <c r="A703" s="1">
        <v>44318</v>
      </c>
      <c r="B703">
        <v>2944.9169473185002</v>
      </c>
      <c r="C703">
        <v>273.26336433041502</v>
      </c>
    </row>
    <row r="704" spans="1:3" x14ac:dyDescent="0.2">
      <c r="A704" s="1">
        <v>44319</v>
      </c>
      <c r="B704">
        <v>2953.2973480804699</v>
      </c>
      <c r="C704">
        <v>274.40784177348502</v>
      </c>
    </row>
    <row r="705" spans="1:3" x14ac:dyDescent="0.2">
      <c r="A705" s="1">
        <v>44320</v>
      </c>
      <c r="B705">
        <v>3439.8550695192598</v>
      </c>
      <c r="C705">
        <v>307.12925693695399</v>
      </c>
    </row>
    <row r="706" spans="1:3" x14ac:dyDescent="0.2">
      <c r="A706" s="1">
        <v>44321</v>
      </c>
      <c r="B706">
        <v>3245.66314893357</v>
      </c>
      <c r="C706">
        <v>305.82887670659102</v>
      </c>
    </row>
    <row r="707" spans="1:3" x14ac:dyDescent="0.2">
      <c r="A707" s="1">
        <v>44322</v>
      </c>
      <c r="B707">
        <v>3524.5627284760499</v>
      </c>
      <c r="C707">
        <v>337.05317276761002</v>
      </c>
    </row>
    <row r="708" spans="1:3" x14ac:dyDescent="0.2">
      <c r="A708" s="1">
        <v>44323</v>
      </c>
      <c r="B708">
        <v>3495.0758690360499</v>
      </c>
      <c r="C708">
        <v>357.00874000919202</v>
      </c>
    </row>
    <row r="709" spans="1:3" x14ac:dyDescent="0.2">
      <c r="A709" s="1">
        <v>44324</v>
      </c>
      <c r="B709">
        <v>3493.5345000001998</v>
      </c>
      <c r="C709">
        <v>370.97364225293597</v>
      </c>
    </row>
    <row r="710" spans="1:3" x14ac:dyDescent="0.2">
      <c r="A710" s="1">
        <v>44325</v>
      </c>
      <c r="B710">
        <v>3912.7429165968101</v>
      </c>
      <c r="C710">
        <v>369.58482170649302</v>
      </c>
    </row>
    <row r="711" spans="1:3" x14ac:dyDescent="0.2">
      <c r="A711" s="1">
        <v>44326</v>
      </c>
      <c r="B711">
        <v>3932.7540681709602</v>
      </c>
      <c r="C711">
        <v>411.59456688985398</v>
      </c>
    </row>
    <row r="712" spans="1:3" x14ac:dyDescent="0.2">
      <c r="A712" s="1">
        <v>44327</v>
      </c>
      <c r="B712">
        <v>3979.6086519212799</v>
      </c>
      <c r="C712">
        <v>352.55476081565502</v>
      </c>
    </row>
    <row r="713" spans="1:3" x14ac:dyDescent="0.2">
      <c r="A713" s="1">
        <v>44328</v>
      </c>
      <c r="B713">
        <v>4182.7902857522804</v>
      </c>
      <c r="C713">
        <v>351.04871044771301</v>
      </c>
    </row>
    <row r="714" spans="1:3" x14ac:dyDescent="0.2">
      <c r="A714" s="1">
        <v>44329</v>
      </c>
      <c r="B714">
        <v>3906.1089033294002</v>
      </c>
      <c r="C714">
        <v>363.14876122143397</v>
      </c>
    </row>
    <row r="715" spans="1:3" x14ac:dyDescent="0.2">
      <c r="A715" s="1">
        <v>44330</v>
      </c>
      <c r="B715">
        <v>3750.3415950592698</v>
      </c>
      <c r="C715">
        <v>442.43105110051198</v>
      </c>
    </row>
    <row r="716" spans="1:3" x14ac:dyDescent="0.2">
      <c r="A716" s="1">
        <v>44331</v>
      </c>
      <c r="B716">
        <v>4088.7317083204298</v>
      </c>
      <c r="C716">
        <v>435.21754944326398</v>
      </c>
    </row>
    <row r="717" spans="1:3" x14ac:dyDescent="0.2">
      <c r="A717" s="1">
        <v>44332</v>
      </c>
      <c r="B717">
        <v>3659.9218442136098</v>
      </c>
      <c r="C717">
        <v>414.87975232732902</v>
      </c>
    </row>
    <row r="718" spans="1:3" x14ac:dyDescent="0.2">
      <c r="A718" s="1">
        <v>44333</v>
      </c>
      <c r="B718">
        <v>3602.0048969299</v>
      </c>
      <c r="C718">
        <v>394.425237467079</v>
      </c>
    </row>
    <row r="719" spans="1:3" x14ac:dyDescent="0.2">
      <c r="A719" s="1">
        <v>44334</v>
      </c>
      <c r="B719">
        <v>3288.2298872378601</v>
      </c>
      <c r="C719">
        <v>354.26424181402803</v>
      </c>
    </row>
    <row r="720" spans="1:3" x14ac:dyDescent="0.2">
      <c r="A720" s="1">
        <v>44335</v>
      </c>
      <c r="B720">
        <v>3399.0492796569301</v>
      </c>
      <c r="C720">
        <v>355.802717421647</v>
      </c>
    </row>
    <row r="721" spans="1:3" x14ac:dyDescent="0.2">
      <c r="A721" s="1">
        <v>44336</v>
      </c>
      <c r="B721">
        <v>2505.0149459456602</v>
      </c>
      <c r="C721">
        <v>300.94395213533397</v>
      </c>
    </row>
    <row r="722" spans="1:3" x14ac:dyDescent="0.2">
      <c r="A722" s="1">
        <v>44337</v>
      </c>
      <c r="B722">
        <v>2778.2796605602898</v>
      </c>
      <c r="C722">
        <v>364.188356922418</v>
      </c>
    </row>
    <row r="723" spans="1:3" x14ac:dyDescent="0.2">
      <c r="A723" s="1">
        <v>44338</v>
      </c>
      <c r="B723">
        <v>2419.10321711501</v>
      </c>
      <c r="C723">
        <v>314.72887865312799</v>
      </c>
    </row>
    <row r="724" spans="1:3" x14ac:dyDescent="0.2">
      <c r="A724" s="1">
        <v>44339</v>
      </c>
      <c r="B724">
        <v>2306.3712668671101</v>
      </c>
      <c r="C724">
        <v>249.32939506692401</v>
      </c>
    </row>
    <row r="725" spans="1:3" x14ac:dyDescent="0.2">
      <c r="A725" s="1">
        <v>44340</v>
      </c>
      <c r="B725">
        <v>2120.03737450994</v>
      </c>
      <c r="C725">
        <v>212.685858815599</v>
      </c>
    </row>
    <row r="726" spans="1:3" x14ac:dyDescent="0.2">
      <c r="A726" s="1">
        <v>44341</v>
      </c>
      <c r="B726">
        <v>2640.1596323488202</v>
      </c>
      <c r="C726">
        <v>259.95261092933401</v>
      </c>
    </row>
    <row r="727" spans="1:3" x14ac:dyDescent="0.2">
      <c r="A727" s="1">
        <v>44342</v>
      </c>
      <c r="B727">
        <v>2695.4778071496298</v>
      </c>
      <c r="C727">
        <v>289.17702039968998</v>
      </c>
    </row>
    <row r="728" spans="1:3" x14ac:dyDescent="0.2">
      <c r="A728" s="1">
        <v>44343</v>
      </c>
      <c r="B728">
        <v>2882.4834076240099</v>
      </c>
      <c r="C728">
        <v>284.085237952792</v>
      </c>
    </row>
    <row r="729" spans="1:3" x14ac:dyDescent="0.2">
      <c r="A729" s="1">
        <v>44344</v>
      </c>
      <c r="B729">
        <v>2742.9908626976098</v>
      </c>
      <c r="C729">
        <v>283.57240332149303</v>
      </c>
    </row>
    <row r="730" spans="1:3" x14ac:dyDescent="0.2">
      <c r="A730" s="1">
        <v>44345</v>
      </c>
      <c r="B730">
        <v>2433.3288657286098</v>
      </c>
      <c r="C730">
        <v>261.97905840983401</v>
      </c>
    </row>
    <row r="731" spans="1:3" x14ac:dyDescent="0.2">
      <c r="A731" s="1">
        <v>44346</v>
      </c>
      <c r="B731">
        <v>2294.6262855127902</v>
      </c>
      <c r="C731">
        <v>256.12317374342098</v>
      </c>
    </row>
    <row r="732" spans="1:3" x14ac:dyDescent="0.2">
      <c r="A732" s="1">
        <v>44347</v>
      </c>
      <c r="B732">
        <v>2395.8532280027298</v>
      </c>
      <c r="C732">
        <v>251.38198042026499</v>
      </c>
    </row>
    <row r="733" spans="1:3" x14ac:dyDescent="0.2">
      <c r="A733" s="1">
        <v>44348</v>
      </c>
      <c r="B733">
        <v>2708.4298657939698</v>
      </c>
      <c r="C733">
        <v>298.50886196901303</v>
      </c>
    </row>
    <row r="734" spans="1:3" x14ac:dyDescent="0.2">
      <c r="A734" s="1">
        <v>44349</v>
      </c>
      <c r="B734">
        <v>2632.6565998696501</v>
      </c>
      <c r="C734">
        <v>303.227503379523</v>
      </c>
    </row>
    <row r="735" spans="1:3" x14ac:dyDescent="0.2">
      <c r="A735" s="1">
        <v>44350</v>
      </c>
      <c r="B735">
        <v>2717.15403670977</v>
      </c>
      <c r="C735">
        <v>304.70510949151497</v>
      </c>
    </row>
    <row r="736" spans="1:3" x14ac:dyDescent="0.2">
      <c r="A736" s="1">
        <v>44351</v>
      </c>
      <c r="B736">
        <v>2858.2767020979099</v>
      </c>
      <c r="C736">
        <v>319.12635300114403</v>
      </c>
    </row>
    <row r="737" spans="1:3" x14ac:dyDescent="0.2">
      <c r="A737" s="1">
        <v>44352</v>
      </c>
      <c r="B737">
        <v>2694.4976666790499</v>
      </c>
      <c r="C737">
        <v>313.79910351427401</v>
      </c>
    </row>
    <row r="738" spans="1:3" x14ac:dyDescent="0.2">
      <c r="A738" s="1">
        <v>44353</v>
      </c>
      <c r="B738">
        <v>2624.7689150594201</v>
      </c>
      <c r="C738">
        <v>337.92831983311498</v>
      </c>
    </row>
    <row r="739" spans="1:3" x14ac:dyDescent="0.2">
      <c r="A739" s="1">
        <v>44354</v>
      </c>
      <c r="B739">
        <v>2711.54793901116</v>
      </c>
      <c r="C739">
        <v>339.296619034191</v>
      </c>
    </row>
    <row r="740" spans="1:3" x14ac:dyDescent="0.2">
      <c r="A740" s="1">
        <v>44355</v>
      </c>
      <c r="B740">
        <v>2580.53558005984</v>
      </c>
      <c r="C740">
        <v>354.71462352652901</v>
      </c>
    </row>
    <row r="741" spans="1:3" x14ac:dyDescent="0.2">
      <c r="A741" s="1">
        <v>44356</v>
      </c>
      <c r="B741">
        <v>2528.0223008786902</v>
      </c>
      <c r="C741">
        <v>287.46481480947</v>
      </c>
    </row>
    <row r="742" spans="1:3" x14ac:dyDescent="0.2">
      <c r="A742" s="1">
        <v>44357</v>
      </c>
      <c r="B742">
        <v>2620.6253893038502</v>
      </c>
      <c r="C742">
        <v>287.06044497379702</v>
      </c>
    </row>
    <row r="743" spans="1:3" x14ac:dyDescent="0.2">
      <c r="A743" s="1">
        <v>44358</v>
      </c>
      <c r="B743">
        <v>2486.6000687886699</v>
      </c>
      <c r="C743">
        <v>282.89908097605201</v>
      </c>
    </row>
    <row r="744" spans="1:3" x14ac:dyDescent="0.2">
      <c r="A744" s="1">
        <v>44359</v>
      </c>
      <c r="B744">
        <v>2356.6347741896702</v>
      </c>
      <c r="C744">
        <v>256.11271560669701</v>
      </c>
    </row>
    <row r="745" spans="1:3" x14ac:dyDescent="0.2">
      <c r="A745" s="1">
        <v>44360</v>
      </c>
      <c r="B745">
        <v>2379.9917479502101</v>
      </c>
      <c r="C745">
        <v>243.15772162568501</v>
      </c>
    </row>
    <row r="746" spans="1:3" x14ac:dyDescent="0.2">
      <c r="A746" s="1">
        <v>44361</v>
      </c>
      <c r="B746">
        <v>2517.77169552542</v>
      </c>
      <c r="C746">
        <v>256.85184905831198</v>
      </c>
    </row>
    <row r="747" spans="1:3" x14ac:dyDescent="0.2">
      <c r="A747" s="1">
        <v>44362</v>
      </c>
      <c r="B747">
        <v>2587.3816109791501</v>
      </c>
      <c r="C747">
        <v>266.53056566644102</v>
      </c>
    </row>
    <row r="748" spans="1:3" x14ac:dyDescent="0.2">
      <c r="A748" s="1">
        <v>44363</v>
      </c>
      <c r="B748">
        <v>2561.1883309320001</v>
      </c>
      <c r="C748">
        <v>262.31535085618498</v>
      </c>
    </row>
    <row r="749" spans="1:3" x14ac:dyDescent="0.2">
      <c r="A749" s="1">
        <v>44364</v>
      </c>
      <c r="B749">
        <v>2365.87278619064</v>
      </c>
      <c r="C749">
        <v>258.56076743493202</v>
      </c>
    </row>
    <row r="750" spans="1:3" x14ac:dyDescent="0.2">
      <c r="A750" s="1">
        <v>44365</v>
      </c>
      <c r="B750">
        <v>2380.7445196339199</v>
      </c>
      <c r="C750">
        <v>250.59248991938</v>
      </c>
    </row>
    <row r="751" spans="1:3" x14ac:dyDescent="0.2">
      <c r="A751" s="1">
        <v>44366</v>
      </c>
      <c r="B751">
        <v>2231.55431549778</v>
      </c>
      <c r="C751">
        <v>241.970130709188</v>
      </c>
    </row>
    <row r="752" spans="1:3" x14ac:dyDescent="0.2">
      <c r="A752" s="1">
        <v>44367</v>
      </c>
      <c r="B752">
        <v>2176.3085363177001</v>
      </c>
      <c r="C752">
        <v>242.23484606187699</v>
      </c>
    </row>
    <row r="753" spans="1:3" x14ac:dyDescent="0.2">
      <c r="A753" s="1">
        <v>44368</v>
      </c>
      <c r="B753">
        <v>2251.5605593660398</v>
      </c>
      <c r="C753">
        <v>237.57980320696299</v>
      </c>
    </row>
    <row r="754" spans="1:3" x14ac:dyDescent="0.2">
      <c r="A754" s="1">
        <v>44369</v>
      </c>
      <c r="B754">
        <v>1900.12229989353</v>
      </c>
      <c r="C754">
        <v>219.893747576138</v>
      </c>
    </row>
    <row r="755" spans="1:3" x14ac:dyDescent="0.2">
      <c r="A755" s="1">
        <v>44370</v>
      </c>
      <c r="B755">
        <v>1875.3576944711999</v>
      </c>
      <c r="C755">
        <v>208.317809234446</v>
      </c>
    </row>
    <row r="756" spans="1:3" x14ac:dyDescent="0.2">
      <c r="A756" s="1">
        <v>44371</v>
      </c>
      <c r="B756">
        <v>1971.10597798094</v>
      </c>
      <c r="C756">
        <v>211.697897541711</v>
      </c>
    </row>
    <row r="757" spans="1:3" x14ac:dyDescent="0.2">
      <c r="A757" s="1">
        <v>44372</v>
      </c>
      <c r="B757">
        <v>1990.07615119105</v>
      </c>
      <c r="C757">
        <v>223.05464393099399</v>
      </c>
    </row>
    <row r="758" spans="1:3" x14ac:dyDescent="0.2">
      <c r="A758" s="1">
        <v>44373</v>
      </c>
      <c r="B758">
        <v>1833.46316099816</v>
      </c>
      <c r="C758">
        <v>203.71968823569</v>
      </c>
    </row>
    <row r="759" spans="1:3" x14ac:dyDescent="0.2">
      <c r="A759" s="1">
        <v>44374</v>
      </c>
      <c r="B759">
        <v>1817.0476655406701</v>
      </c>
      <c r="C759">
        <v>241.27747267538001</v>
      </c>
    </row>
    <row r="760" spans="1:3" x14ac:dyDescent="0.2">
      <c r="A760" s="1">
        <v>44375</v>
      </c>
      <c r="B760">
        <v>1973.92686483834</v>
      </c>
      <c r="C760">
        <v>258.44152291772298</v>
      </c>
    </row>
    <row r="761" spans="1:3" x14ac:dyDescent="0.2">
      <c r="A761" s="1">
        <v>44376</v>
      </c>
      <c r="B761">
        <v>2087.5187237874102</v>
      </c>
      <c r="C761">
        <v>239.94351814318199</v>
      </c>
    </row>
    <row r="762" spans="1:3" x14ac:dyDescent="0.2">
      <c r="A762" s="1">
        <v>44377</v>
      </c>
      <c r="B762">
        <v>2169.40006786598</v>
      </c>
      <c r="C762">
        <v>244.954986136012</v>
      </c>
    </row>
    <row r="763" spans="1:3" x14ac:dyDescent="0.2">
      <c r="A763" s="1">
        <v>44378</v>
      </c>
      <c r="B763">
        <v>2279.3541614196401</v>
      </c>
      <c r="C763">
        <v>260.456643290106</v>
      </c>
    </row>
    <row r="764" spans="1:3" x14ac:dyDescent="0.2">
      <c r="A764" s="1">
        <v>44379</v>
      </c>
      <c r="B764">
        <v>2121.65790063336</v>
      </c>
      <c r="C764">
        <v>261.445044977115</v>
      </c>
    </row>
    <row r="765" spans="1:3" x14ac:dyDescent="0.2">
      <c r="A765" s="1">
        <v>44380</v>
      </c>
      <c r="B765">
        <v>2157.8805848664501</v>
      </c>
      <c r="C765">
        <v>260.80869252756099</v>
      </c>
    </row>
    <row r="766" spans="1:3" x14ac:dyDescent="0.2">
      <c r="A766" s="1">
        <v>44381</v>
      </c>
      <c r="B766">
        <v>2228.53239856857</v>
      </c>
      <c r="C766">
        <v>256.77013036826401</v>
      </c>
    </row>
    <row r="767" spans="1:3" x14ac:dyDescent="0.2">
      <c r="A767" s="1">
        <v>44382</v>
      </c>
      <c r="B767">
        <v>2329.0047509988199</v>
      </c>
      <c r="C767">
        <v>269.15432967334601</v>
      </c>
    </row>
    <row r="768" spans="1:3" x14ac:dyDescent="0.2">
      <c r="A768" s="1">
        <v>44383</v>
      </c>
      <c r="B768">
        <v>2217.3018530598702</v>
      </c>
      <c r="C768">
        <v>259.288183102441</v>
      </c>
    </row>
    <row r="769" spans="1:3" x14ac:dyDescent="0.2">
      <c r="A769" s="1">
        <v>44384</v>
      </c>
      <c r="B769">
        <v>2320.6549288317001</v>
      </c>
      <c r="C769">
        <v>272.92705550345499</v>
      </c>
    </row>
    <row r="770" spans="1:3" x14ac:dyDescent="0.2">
      <c r="A770" s="1">
        <v>44385</v>
      </c>
      <c r="B770">
        <v>2317.23694270242</v>
      </c>
      <c r="C770">
        <v>275.45570901970001</v>
      </c>
    </row>
    <row r="771" spans="1:3" x14ac:dyDescent="0.2">
      <c r="A771" s="1">
        <v>44386</v>
      </c>
      <c r="B771">
        <v>2126.4424673902199</v>
      </c>
      <c r="C771">
        <v>282.70055249465202</v>
      </c>
    </row>
    <row r="772" spans="1:3" x14ac:dyDescent="0.2">
      <c r="A772" s="1">
        <v>44387</v>
      </c>
      <c r="B772">
        <v>2156.58095695258</v>
      </c>
      <c r="C772">
        <v>281.41321034986697</v>
      </c>
    </row>
    <row r="773" spans="1:3" x14ac:dyDescent="0.2">
      <c r="A773" s="1">
        <v>44388</v>
      </c>
      <c r="B773">
        <v>2123.0585974934102</v>
      </c>
      <c r="C773">
        <v>281.12299691978899</v>
      </c>
    </row>
    <row r="774" spans="1:3" x14ac:dyDescent="0.2">
      <c r="A774" s="1">
        <v>44389</v>
      </c>
      <c r="B774">
        <v>2144.0142572722498</v>
      </c>
      <c r="C774">
        <v>287.399202054547</v>
      </c>
    </row>
    <row r="775" spans="1:3" x14ac:dyDescent="0.2">
      <c r="A775" s="1">
        <v>44390</v>
      </c>
      <c r="B775">
        <v>2042.49918661436</v>
      </c>
      <c r="C775">
        <v>300.04797041351901</v>
      </c>
    </row>
    <row r="776" spans="1:3" x14ac:dyDescent="0.2">
      <c r="A776" s="1">
        <v>44391</v>
      </c>
      <c r="B776">
        <v>1944.3950166371999</v>
      </c>
      <c r="C776">
        <v>281.15756399457803</v>
      </c>
    </row>
    <row r="777" spans="1:3" x14ac:dyDescent="0.2">
      <c r="A777" s="1">
        <v>44392</v>
      </c>
      <c r="B777">
        <v>1997.66331367059</v>
      </c>
      <c r="C777">
        <v>292.86085078921298</v>
      </c>
    </row>
    <row r="778" spans="1:3" x14ac:dyDescent="0.2">
      <c r="A778" s="1">
        <v>44393</v>
      </c>
      <c r="B778">
        <v>1910.72695163099</v>
      </c>
      <c r="C778">
        <v>282.69159917583499</v>
      </c>
    </row>
    <row r="779" spans="1:3" x14ac:dyDescent="0.2">
      <c r="A779" s="1">
        <v>44394</v>
      </c>
      <c r="B779">
        <v>1874.20024968081</v>
      </c>
      <c r="C779">
        <v>244.07591192330099</v>
      </c>
    </row>
    <row r="780" spans="1:3" x14ac:dyDescent="0.2">
      <c r="A780" s="1">
        <v>44395</v>
      </c>
      <c r="B780">
        <v>1899.8427500663499</v>
      </c>
      <c r="C780">
        <v>283.61638088700698</v>
      </c>
    </row>
    <row r="781" spans="1:3" x14ac:dyDescent="0.2">
      <c r="A781" s="1">
        <v>44396</v>
      </c>
      <c r="B781">
        <v>1905.7233828431599</v>
      </c>
      <c r="C781">
        <v>249.74178921147799</v>
      </c>
    </row>
    <row r="782" spans="1:3" x14ac:dyDescent="0.2">
      <c r="A782" s="1">
        <v>44397</v>
      </c>
      <c r="B782">
        <v>1824.9293920918999</v>
      </c>
      <c r="C782">
        <v>280.415722364175</v>
      </c>
    </row>
    <row r="783" spans="1:3" x14ac:dyDescent="0.2">
      <c r="A783" s="1">
        <v>44398</v>
      </c>
      <c r="B783">
        <v>1794.9734251868299</v>
      </c>
      <c r="C783">
        <v>261.879157248723</v>
      </c>
    </row>
    <row r="784" spans="1:3" x14ac:dyDescent="0.2">
      <c r="A784" s="1">
        <v>44399</v>
      </c>
      <c r="B784">
        <v>2003.7239214521001</v>
      </c>
      <c r="C784">
        <v>254.926018672548</v>
      </c>
    </row>
    <row r="785" spans="1:3" x14ac:dyDescent="0.2">
      <c r="A785" s="1">
        <v>44400</v>
      </c>
      <c r="B785">
        <v>2027.5334479167</v>
      </c>
      <c r="C785">
        <v>268.76742490759602</v>
      </c>
    </row>
    <row r="786" spans="1:3" x14ac:dyDescent="0.2">
      <c r="A786" s="1">
        <v>44401</v>
      </c>
      <c r="B786">
        <v>2117.1546077945</v>
      </c>
      <c r="C786">
        <v>278.66568087955898</v>
      </c>
    </row>
    <row r="787" spans="1:3" x14ac:dyDescent="0.2">
      <c r="A787" s="1">
        <v>44402</v>
      </c>
      <c r="B787">
        <v>2183.6274145576899</v>
      </c>
      <c r="C787">
        <v>290.47927947321801</v>
      </c>
    </row>
    <row r="788" spans="1:3" x14ac:dyDescent="0.2">
      <c r="A788" s="1">
        <v>44403</v>
      </c>
      <c r="B788">
        <v>2209.4993601030101</v>
      </c>
      <c r="C788">
        <v>292.55265517674201</v>
      </c>
    </row>
    <row r="789" spans="1:3" x14ac:dyDescent="0.2">
      <c r="A789" s="1">
        <v>44404</v>
      </c>
      <c r="B789">
        <v>2230.2120676734698</v>
      </c>
      <c r="C789">
        <v>272.193361449044</v>
      </c>
    </row>
    <row r="790" spans="1:3" x14ac:dyDescent="0.2">
      <c r="A790" s="1">
        <v>44405</v>
      </c>
      <c r="B790">
        <v>2292.5796368038</v>
      </c>
      <c r="C790">
        <v>296.67312246468202</v>
      </c>
    </row>
    <row r="791" spans="1:3" x14ac:dyDescent="0.2">
      <c r="A791" s="1">
        <v>44406</v>
      </c>
      <c r="B791">
        <v>2299.6894059362899</v>
      </c>
      <c r="C791">
        <v>296.99600410771598</v>
      </c>
    </row>
    <row r="792" spans="1:3" x14ac:dyDescent="0.2">
      <c r="A792" s="1">
        <v>44407</v>
      </c>
      <c r="B792">
        <v>2383.4432599617298</v>
      </c>
      <c r="C792">
        <v>313.914904999199</v>
      </c>
    </row>
    <row r="793" spans="1:3" x14ac:dyDescent="0.2">
      <c r="A793" s="1">
        <v>44408</v>
      </c>
      <c r="B793">
        <v>2462.3999826480099</v>
      </c>
      <c r="C793">
        <v>328.408997201055</v>
      </c>
    </row>
    <row r="794" spans="1:3" x14ac:dyDescent="0.2">
      <c r="A794" s="1">
        <v>44409</v>
      </c>
      <c r="B794">
        <v>2541.6745993659001</v>
      </c>
      <c r="C794">
        <v>326.742437847095</v>
      </c>
    </row>
    <row r="795" spans="1:3" x14ac:dyDescent="0.2">
      <c r="A795" s="1">
        <v>44410</v>
      </c>
      <c r="B795">
        <v>2555.4081785130302</v>
      </c>
      <c r="C795">
        <v>323.39675787223001</v>
      </c>
    </row>
    <row r="796" spans="1:3" x14ac:dyDescent="0.2">
      <c r="A796" s="1">
        <v>44411</v>
      </c>
      <c r="B796">
        <v>2611.67306994818</v>
      </c>
      <c r="C796">
        <v>351.72400039349998</v>
      </c>
    </row>
    <row r="797" spans="1:3" x14ac:dyDescent="0.2">
      <c r="A797" s="1">
        <v>44412</v>
      </c>
      <c r="B797">
        <v>2521.2684748890902</v>
      </c>
      <c r="C797">
        <v>331.04598003218302</v>
      </c>
    </row>
    <row r="798" spans="1:3" x14ac:dyDescent="0.2">
      <c r="A798" s="1">
        <v>44413</v>
      </c>
      <c r="B798">
        <v>2724.5322427136298</v>
      </c>
      <c r="C798">
        <v>350.45897694219502</v>
      </c>
    </row>
    <row r="799" spans="1:3" x14ac:dyDescent="0.2">
      <c r="A799" s="1">
        <v>44414</v>
      </c>
      <c r="B799">
        <v>2821.6496927461299</v>
      </c>
      <c r="C799">
        <v>314.72298944671002</v>
      </c>
    </row>
    <row r="800" spans="1:3" x14ac:dyDescent="0.2">
      <c r="A800" s="1">
        <v>44415</v>
      </c>
      <c r="B800">
        <v>2888.7322742752299</v>
      </c>
      <c r="C800">
        <v>320.24149117544903</v>
      </c>
    </row>
    <row r="801" spans="1:3" x14ac:dyDescent="0.2">
      <c r="A801" s="1">
        <v>44416</v>
      </c>
      <c r="B801">
        <v>3151.2175169176699</v>
      </c>
      <c r="C801">
        <v>347.97103261018498</v>
      </c>
    </row>
    <row r="802" spans="1:3" x14ac:dyDescent="0.2">
      <c r="A802" s="1">
        <v>44417</v>
      </c>
      <c r="B802">
        <v>3012.30855927021</v>
      </c>
      <c r="C802">
        <v>389.64383976974199</v>
      </c>
    </row>
    <row r="803" spans="1:3" x14ac:dyDescent="0.2">
      <c r="A803" s="1">
        <v>44418</v>
      </c>
      <c r="B803">
        <v>3163.0646551948798</v>
      </c>
      <c r="C803">
        <v>443.32974561784602</v>
      </c>
    </row>
    <row r="804" spans="1:3" x14ac:dyDescent="0.2">
      <c r="A804" s="1">
        <v>44419</v>
      </c>
      <c r="B804">
        <v>3147.8429954017502</v>
      </c>
      <c r="C804">
        <v>423.37210128773501</v>
      </c>
    </row>
    <row r="805" spans="1:3" x14ac:dyDescent="0.2">
      <c r="A805" s="1">
        <v>44420</v>
      </c>
      <c r="B805">
        <v>3166.6472179679199</v>
      </c>
      <c r="C805">
        <v>430.45963258810002</v>
      </c>
    </row>
    <row r="806" spans="1:3" x14ac:dyDescent="0.2">
      <c r="A806" s="1">
        <v>44421</v>
      </c>
      <c r="B806">
        <v>3048.41268168641</v>
      </c>
      <c r="C806">
        <v>453.36835251904398</v>
      </c>
    </row>
    <row r="807" spans="1:3" x14ac:dyDescent="0.2">
      <c r="A807" s="1">
        <v>44422</v>
      </c>
      <c r="B807">
        <v>3323.1979905409798</v>
      </c>
      <c r="C807">
        <v>472.443619166887</v>
      </c>
    </row>
    <row r="808" spans="1:3" x14ac:dyDescent="0.2">
      <c r="A808" s="1">
        <v>44423</v>
      </c>
      <c r="B808">
        <v>3268.54817703149</v>
      </c>
      <c r="C808">
        <v>461.21484815370599</v>
      </c>
    </row>
    <row r="809" spans="1:3" x14ac:dyDescent="0.2">
      <c r="A809" s="1">
        <v>44424</v>
      </c>
      <c r="B809">
        <v>3309.7549104132299</v>
      </c>
      <c r="C809">
        <v>475.91243042923799</v>
      </c>
    </row>
    <row r="810" spans="1:3" x14ac:dyDescent="0.2">
      <c r="A810" s="1">
        <v>44425</v>
      </c>
      <c r="B810">
        <v>3153.5836837636102</v>
      </c>
      <c r="C810">
        <v>424.81789895479699</v>
      </c>
    </row>
    <row r="811" spans="1:3" x14ac:dyDescent="0.2">
      <c r="A811" s="1">
        <v>44426</v>
      </c>
      <c r="B811">
        <v>3007.14402717127</v>
      </c>
      <c r="C811">
        <v>436.80057712401299</v>
      </c>
    </row>
    <row r="812" spans="1:3" x14ac:dyDescent="0.2">
      <c r="A812" s="1">
        <v>44427</v>
      </c>
      <c r="B812">
        <v>3037.2302511964299</v>
      </c>
      <c r="C812">
        <v>432.83568844239102</v>
      </c>
    </row>
    <row r="813" spans="1:3" x14ac:dyDescent="0.2">
      <c r="A813" s="1">
        <v>44428</v>
      </c>
      <c r="B813">
        <v>3144.81843678519</v>
      </c>
      <c r="C813">
        <v>426.31039970156797</v>
      </c>
    </row>
    <row r="814" spans="1:3" x14ac:dyDescent="0.2">
      <c r="A814" s="1">
        <v>44429</v>
      </c>
      <c r="B814">
        <v>3276.9698366433299</v>
      </c>
      <c r="C814">
        <v>456.183199340248</v>
      </c>
    </row>
    <row r="815" spans="1:3" x14ac:dyDescent="0.2">
      <c r="A815" s="1">
        <v>44430</v>
      </c>
      <c r="B815">
        <v>3224.00046015215</v>
      </c>
      <c r="C815">
        <v>449.44304356452</v>
      </c>
    </row>
    <row r="816" spans="1:3" x14ac:dyDescent="0.2">
      <c r="A816" s="1">
        <v>44431</v>
      </c>
      <c r="B816">
        <v>3243.4863583537299</v>
      </c>
      <c r="C816">
        <v>453.11482322084998</v>
      </c>
    </row>
    <row r="817" spans="1:3" x14ac:dyDescent="0.2">
      <c r="A817" s="1">
        <v>44432</v>
      </c>
      <c r="B817">
        <v>3320.40916978105</v>
      </c>
      <c r="C817">
        <v>470.39048134616701</v>
      </c>
    </row>
    <row r="818" spans="1:3" x14ac:dyDescent="0.2">
      <c r="A818" s="1">
        <v>44433</v>
      </c>
      <c r="B818">
        <v>3177.6637963046901</v>
      </c>
      <c r="C818">
        <v>443.29928343053098</v>
      </c>
    </row>
    <row r="819" spans="1:3" x14ac:dyDescent="0.2">
      <c r="A819" s="1">
        <v>44434</v>
      </c>
      <c r="B819">
        <v>3231.4414517287901</v>
      </c>
      <c r="C819">
        <v>467.70688103867201</v>
      </c>
    </row>
    <row r="820" spans="1:3" x14ac:dyDescent="0.2">
      <c r="A820" s="1">
        <v>44435</v>
      </c>
      <c r="B820">
        <v>3122.9717972378398</v>
      </c>
      <c r="C820">
        <v>476.24351516689302</v>
      </c>
    </row>
    <row r="821" spans="1:3" x14ac:dyDescent="0.2">
      <c r="A821" s="1">
        <v>44436</v>
      </c>
      <c r="B821">
        <v>3267.53943475099</v>
      </c>
      <c r="C821">
        <v>502.81805883452</v>
      </c>
    </row>
    <row r="822" spans="1:3" x14ac:dyDescent="0.2">
      <c r="A822" s="1">
        <v>44437</v>
      </c>
      <c r="B822">
        <v>3245.4302223876198</v>
      </c>
      <c r="C822">
        <v>499.51593959495398</v>
      </c>
    </row>
    <row r="823" spans="1:3" x14ac:dyDescent="0.2">
      <c r="A823" s="1">
        <v>44438</v>
      </c>
      <c r="B823">
        <v>3233.3831516935502</v>
      </c>
      <c r="C823">
        <v>567.30269563156503</v>
      </c>
    </row>
    <row r="824" spans="1:3" x14ac:dyDescent="0.2">
      <c r="A824" s="1">
        <v>44439</v>
      </c>
      <c r="B824">
        <v>3232.7338632854598</v>
      </c>
      <c r="C824">
        <v>541.47099372138098</v>
      </c>
    </row>
    <row r="825" spans="1:3" x14ac:dyDescent="0.2">
      <c r="A825" s="1">
        <v>44440</v>
      </c>
      <c r="B825">
        <v>3440.5623358869002</v>
      </c>
      <c r="C825">
        <v>564.16702502430905</v>
      </c>
    </row>
    <row r="826" spans="1:3" x14ac:dyDescent="0.2">
      <c r="A826" s="1">
        <v>44441</v>
      </c>
      <c r="B826">
        <v>3790.6139962215502</v>
      </c>
      <c r="C826">
        <v>679.63367862793598</v>
      </c>
    </row>
    <row r="827" spans="1:3" x14ac:dyDescent="0.2">
      <c r="A827" s="1">
        <v>44442</v>
      </c>
      <c r="B827">
        <v>3793.3007433464099</v>
      </c>
      <c r="C827">
        <v>607.16011361892095</v>
      </c>
    </row>
    <row r="828" spans="1:3" x14ac:dyDescent="0.2">
      <c r="A828" s="1">
        <v>44443</v>
      </c>
      <c r="B828">
        <v>3936.16339162444</v>
      </c>
      <c r="C828">
        <v>632.50668075853105</v>
      </c>
    </row>
    <row r="829" spans="1:3" x14ac:dyDescent="0.2">
      <c r="A829" s="1">
        <v>44444</v>
      </c>
      <c r="B829">
        <v>3894.9375116050601</v>
      </c>
      <c r="C829">
        <v>651.54704663549296</v>
      </c>
    </row>
    <row r="830" spans="1:3" x14ac:dyDescent="0.2">
      <c r="A830" s="1">
        <v>44445</v>
      </c>
      <c r="B830">
        <v>3950.2703445265602</v>
      </c>
      <c r="C830">
        <v>656.80070500231602</v>
      </c>
    </row>
    <row r="831" spans="1:3" x14ac:dyDescent="0.2">
      <c r="A831" s="1">
        <v>44446</v>
      </c>
      <c r="B831">
        <v>3943.2567853019</v>
      </c>
      <c r="C831">
        <v>652.83060657112503</v>
      </c>
    </row>
    <row r="832" spans="1:3" x14ac:dyDescent="0.2">
      <c r="A832" s="1">
        <v>44447</v>
      </c>
      <c r="B832">
        <v>3440.3417568365599</v>
      </c>
      <c r="C832">
        <v>593.53294652680199</v>
      </c>
    </row>
    <row r="833" spans="1:3" x14ac:dyDescent="0.2">
      <c r="A833" s="1">
        <v>44448</v>
      </c>
      <c r="B833">
        <v>3496.8590229960701</v>
      </c>
      <c r="C833">
        <v>594.94762064868405</v>
      </c>
    </row>
    <row r="834" spans="1:3" x14ac:dyDescent="0.2">
      <c r="A834" s="1">
        <v>44449</v>
      </c>
      <c r="B834">
        <v>3435.9799326513298</v>
      </c>
      <c r="C834">
        <v>566.36896957411398</v>
      </c>
    </row>
    <row r="835" spans="1:3" x14ac:dyDescent="0.2">
      <c r="A835" s="1">
        <v>44450</v>
      </c>
      <c r="B835">
        <v>3209.9156960905002</v>
      </c>
      <c r="C835">
        <v>541.55302344984602</v>
      </c>
    </row>
    <row r="836" spans="1:3" x14ac:dyDescent="0.2">
      <c r="A836" s="1">
        <v>44451</v>
      </c>
      <c r="B836">
        <v>3268.10416213488</v>
      </c>
      <c r="C836">
        <v>543.910493743286</v>
      </c>
    </row>
    <row r="837" spans="1:3" x14ac:dyDescent="0.2">
      <c r="A837" s="1">
        <v>44452</v>
      </c>
      <c r="B837">
        <v>3417.8393667669302</v>
      </c>
      <c r="C837">
        <v>551.80207953718195</v>
      </c>
    </row>
    <row r="838" spans="1:3" x14ac:dyDescent="0.2">
      <c r="A838" s="1">
        <v>44453</v>
      </c>
      <c r="B838">
        <v>3301.1867768287202</v>
      </c>
      <c r="C838">
        <v>549.34688948530697</v>
      </c>
    </row>
    <row r="839" spans="1:3" x14ac:dyDescent="0.2">
      <c r="A839" s="1">
        <v>44454</v>
      </c>
      <c r="B839">
        <v>3425.25087337488</v>
      </c>
      <c r="C839">
        <v>583.00644339415703</v>
      </c>
    </row>
    <row r="840" spans="1:3" x14ac:dyDescent="0.2">
      <c r="A840" s="1">
        <v>44455</v>
      </c>
      <c r="B840">
        <v>3595.9625714292301</v>
      </c>
      <c r="C840">
        <v>595.40943827044202</v>
      </c>
    </row>
    <row r="841" spans="1:3" x14ac:dyDescent="0.2">
      <c r="A841" s="1">
        <v>44456</v>
      </c>
      <c r="B841">
        <v>3573.30751602499</v>
      </c>
      <c r="C841">
        <v>581.35351847228299</v>
      </c>
    </row>
    <row r="842" spans="1:3" x14ac:dyDescent="0.2">
      <c r="A842" s="1">
        <v>44457</v>
      </c>
      <c r="B842">
        <v>3412.1771824216698</v>
      </c>
      <c r="C842">
        <v>563.51233148515405</v>
      </c>
    </row>
    <row r="843" spans="1:3" x14ac:dyDescent="0.2">
      <c r="A843" s="1">
        <v>44458</v>
      </c>
      <c r="B843">
        <v>3427.5842615317301</v>
      </c>
      <c r="C843">
        <v>573.12426308026897</v>
      </c>
    </row>
    <row r="844" spans="1:3" x14ac:dyDescent="0.2">
      <c r="A844" s="1">
        <v>44459</v>
      </c>
      <c r="B844">
        <v>3335.8848865141099</v>
      </c>
      <c r="C844">
        <v>570.42522182714504</v>
      </c>
    </row>
    <row r="845" spans="1:3" x14ac:dyDescent="0.2">
      <c r="A845" s="1">
        <v>44460</v>
      </c>
      <c r="B845">
        <v>2977.3226793404701</v>
      </c>
      <c r="C845">
        <v>509.22293147846</v>
      </c>
    </row>
    <row r="846" spans="1:3" x14ac:dyDescent="0.2">
      <c r="A846" s="1">
        <v>44461</v>
      </c>
      <c r="B846">
        <v>2744.1109995297002</v>
      </c>
      <c r="C846">
        <v>474.13352959688098</v>
      </c>
    </row>
    <row r="847" spans="1:3" x14ac:dyDescent="0.2">
      <c r="A847" s="1">
        <v>44462</v>
      </c>
      <c r="B847">
        <v>3074.11976124582</v>
      </c>
      <c r="C847">
        <v>503.75903202996301</v>
      </c>
    </row>
    <row r="848" spans="1:3" x14ac:dyDescent="0.2">
      <c r="A848" s="1">
        <v>44463</v>
      </c>
      <c r="B848">
        <v>3159.2698655817699</v>
      </c>
      <c r="C848">
        <v>521.53615208443796</v>
      </c>
    </row>
    <row r="849" spans="1:3" x14ac:dyDescent="0.2">
      <c r="A849" s="1">
        <v>44464</v>
      </c>
      <c r="B849">
        <v>2930.7427060738901</v>
      </c>
      <c r="C849">
        <v>517.95943254902897</v>
      </c>
    </row>
    <row r="850" spans="1:3" x14ac:dyDescent="0.2">
      <c r="A850" s="1">
        <v>44465</v>
      </c>
      <c r="B850">
        <v>2946.9708461401901</v>
      </c>
      <c r="C850">
        <v>499.96871612692598</v>
      </c>
    </row>
    <row r="851" spans="1:3" x14ac:dyDescent="0.2">
      <c r="A851" s="1">
        <v>44466</v>
      </c>
      <c r="B851">
        <v>3063.3163447134798</v>
      </c>
      <c r="C851">
        <v>422.49369016595102</v>
      </c>
    </row>
    <row r="852" spans="1:3" x14ac:dyDescent="0.2">
      <c r="A852" s="1">
        <v>44467</v>
      </c>
      <c r="B852">
        <v>2939.7422828537701</v>
      </c>
      <c r="C852">
        <v>512.90753505356804</v>
      </c>
    </row>
    <row r="853" spans="1:3" x14ac:dyDescent="0.2">
      <c r="A853" s="1">
        <v>44468</v>
      </c>
      <c r="B853">
        <v>2798.9844172601001</v>
      </c>
      <c r="C853">
        <v>457.473367687794</v>
      </c>
    </row>
    <row r="854" spans="1:3" x14ac:dyDescent="0.2">
      <c r="A854" s="1">
        <v>44469</v>
      </c>
      <c r="B854">
        <v>2855.6117305265102</v>
      </c>
      <c r="C854">
        <v>449.845560492331</v>
      </c>
    </row>
    <row r="855" spans="1:3" x14ac:dyDescent="0.2">
      <c r="A855" s="1">
        <v>44470</v>
      </c>
      <c r="B855">
        <v>3013.49323203207</v>
      </c>
      <c r="C855">
        <v>501.370180703301</v>
      </c>
    </row>
    <row r="856" spans="1:3" x14ac:dyDescent="0.2">
      <c r="A856" s="1">
        <v>44471</v>
      </c>
      <c r="B856">
        <v>3305.1070414437199</v>
      </c>
      <c r="C856">
        <v>451.97514126796</v>
      </c>
    </row>
    <row r="857" spans="1:3" x14ac:dyDescent="0.2">
      <c r="A857" s="1">
        <v>44472</v>
      </c>
      <c r="B857">
        <v>3393.9242492696599</v>
      </c>
      <c r="C857">
        <v>483.82925933809997</v>
      </c>
    </row>
    <row r="858" spans="1:3" x14ac:dyDescent="0.2">
      <c r="A858" s="1">
        <v>44473</v>
      </c>
      <c r="B858">
        <v>3426.3870808513698</v>
      </c>
      <c r="C858">
        <v>477.06144045521103</v>
      </c>
    </row>
    <row r="859" spans="1:3" x14ac:dyDescent="0.2">
      <c r="A859" s="1">
        <v>44474</v>
      </c>
      <c r="B859">
        <v>3390.3104077596099</v>
      </c>
      <c r="C859">
        <v>465.48693233324798</v>
      </c>
    </row>
    <row r="860" spans="1:3" x14ac:dyDescent="0.2">
      <c r="A860" s="1">
        <v>44475</v>
      </c>
      <c r="B860">
        <v>3520.3422566393901</v>
      </c>
      <c r="C860">
        <v>496.76222735139402</v>
      </c>
    </row>
    <row r="861" spans="1:3" x14ac:dyDescent="0.2">
      <c r="A861" s="1">
        <v>44476</v>
      </c>
      <c r="B861">
        <v>3592.1761295000201</v>
      </c>
      <c r="C861">
        <v>571.91650189306199</v>
      </c>
    </row>
    <row r="862" spans="1:3" x14ac:dyDescent="0.2">
      <c r="A862" s="1">
        <v>44477</v>
      </c>
      <c r="B862">
        <v>3594.9183579676401</v>
      </c>
      <c r="C862">
        <v>647.62496638131199</v>
      </c>
    </row>
    <row r="863" spans="1:3" x14ac:dyDescent="0.2">
      <c r="A863" s="1">
        <v>44478</v>
      </c>
      <c r="B863">
        <v>3558.5495770834</v>
      </c>
      <c r="C863">
        <v>621.64399040658896</v>
      </c>
    </row>
    <row r="864" spans="1:3" x14ac:dyDescent="0.2">
      <c r="A864" s="1">
        <v>44479</v>
      </c>
      <c r="B864">
        <v>3588.0809215501599</v>
      </c>
      <c r="C864">
        <v>598.40141384781896</v>
      </c>
    </row>
    <row r="865" spans="1:3" x14ac:dyDescent="0.2">
      <c r="A865" s="1">
        <v>44480</v>
      </c>
      <c r="B865">
        <v>3431.019306915</v>
      </c>
      <c r="C865">
        <v>622.59240411245696</v>
      </c>
    </row>
    <row r="866" spans="1:3" x14ac:dyDescent="0.2">
      <c r="A866" s="1">
        <v>44481</v>
      </c>
      <c r="B866">
        <v>3537.8400871240601</v>
      </c>
      <c r="C866">
        <v>599.89635437818697</v>
      </c>
    </row>
    <row r="867" spans="1:3" x14ac:dyDescent="0.2">
      <c r="A867" s="1">
        <v>44482</v>
      </c>
      <c r="B867">
        <v>3498.1052921206501</v>
      </c>
      <c r="C867">
        <v>577.16910003372402</v>
      </c>
    </row>
    <row r="868" spans="1:3" x14ac:dyDescent="0.2">
      <c r="A868" s="1">
        <v>44483</v>
      </c>
      <c r="B868">
        <v>3605.65033429817</v>
      </c>
      <c r="C868">
        <v>580.14064899168102</v>
      </c>
    </row>
    <row r="869" spans="1:3" x14ac:dyDescent="0.2">
      <c r="A869" s="1">
        <v>44484</v>
      </c>
      <c r="B869">
        <v>3794.5168882248199</v>
      </c>
      <c r="C869">
        <v>588.420361054811</v>
      </c>
    </row>
    <row r="870" spans="1:3" x14ac:dyDescent="0.2">
      <c r="A870" s="1">
        <v>44485</v>
      </c>
      <c r="B870">
        <v>3885.6417645296901</v>
      </c>
      <c r="C870">
        <v>664.68521114592602</v>
      </c>
    </row>
    <row r="871" spans="1:3" x14ac:dyDescent="0.2">
      <c r="A871" s="1">
        <v>44486</v>
      </c>
      <c r="B871">
        <v>3854.4984614493401</v>
      </c>
      <c r="C871">
        <v>669.52189107948095</v>
      </c>
    </row>
    <row r="872" spans="1:3" x14ac:dyDescent="0.2">
      <c r="A872" s="1">
        <v>44487</v>
      </c>
      <c r="B872">
        <v>3854.2236869408398</v>
      </c>
      <c r="C872">
        <v>672.91082728305605</v>
      </c>
    </row>
    <row r="873" spans="1:3" x14ac:dyDescent="0.2">
      <c r="A873" s="1">
        <v>44488</v>
      </c>
      <c r="B873">
        <v>3752.61872738495</v>
      </c>
      <c r="C873">
        <v>672.07907661248601</v>
      </c>
    </row>
    <row r="874" spans="1:3" x14ac:dyDescent="0.2">
      <c r="A874" s="1">
        <v>44489</v>
      </c>
      <c r="B874">
        <v>3884.5872952428999</v>
      </c>
      <c r="C874">
        <v>645.69347534787403</v>
      </c>
    </row>
    <row r="875" spans="1:3" x14ac:dyDescent="0.2">
      <c r="A875" s="1">
        <v>44490</v>
      </c>
      <c r="B875">
        <v>4170.1079328862597</v>
      </c>
      <c r="C875">
        <v>614.44772149213202</v>
      </c>
    </row>
    <row r="876" spans="1:3" x14ac:dyDescent="0.2">
      <c r="A876" s="1">
        <v>44491</v>
      </c>
      <c r="B876">
        <v>4074.8601575202802</v>
      </c>
      <c r="C876">
        <v>665.49102764074701</v>
      </c>
    </row>
    <row r="877" spans="1:3" x14ac:dyDescent="0.2">
      <c r="A877" s="1">
        <v>44492</v>
      </c>
      <c r="B877">
        <v>3990.7119764334702</v>
      </c>
      <c r="C877">
        <v>663.55027975851203</v>
      </c>
    </row>
    <row r="878" spans="1:3" x14ac:dyDescent="0.2">
      <c r="A878" s="1">
        <v>44493</v>
      </c>
      <c r="B878">
        <v>4179.4422981694497</v>
      </c>
      <c r="C878">
        <v>681.94939958657699</v>
      </c>
    </row>
    <row r="879" spans="1:3" x14ac:dyDescent="0.2">
      <c r="A879" s="1">
        <v>44494</v>
      </c>
      <c r="B879">
        <v>4094.9389934187202</v>
      </c>
      <c r="C879">
        <v>663.70457659695398</v>
      </c>
    </row>
    <row r="880" spans="1:3" x14ac:dyDescent="0.2">
      <c r="A880" s="1">
        <v>44495</v>
      </c>
      <c r="B880">
        <v>4230.2083715940298</v>
      </c>
      <c r="C880">
        <v>677.51865913373501</v>
      </c>
    </row>
    <row r="881" spans="1:3" x14ac:dyDescent="0.2">
      <c r="A881" s="1">
        <v>44496</v>
      </c>
      <c r="B881">
        <v>4152.57028873124</v>
      </c>
      <c r="C881">
        <v>664.641268548992</v>
      </c>
    </row>
    <row r="882" spans="1:3" x14ac:dyDescent="0.2">
      <c r="A882" s="1">
        <v>44497</v>
      </c>
      <c r="B882">
        <v>3944.0908617813202</v>
      </c>
      <c r="C882">
        <v>656.05117950160297</v>
      </c>
    </row>
    <row r="883" spans="1:3" x14ac:dyDescent="0.2">
      <c r="A883" s="1">
        <v>44498</v>
      </c>
      <c r="B883">
        <v>4288.09721878663</v>
      </c>
      <c r="C883">
        <v>662.42121121469495</v>
      </c>
    </row>
    <row r="884" spans="1:3" x14ac:dyDescent="0.2">
      <c r="A884" s="1">
        <v>44499</v>
      </c>
      <c r="B884">
        <v>4422.9405355937497</v>
      </c>
      <c r="C884">
        <v>693.77173543983099</v>
      </c>
    </row>
    <row r="885" spans="1:3" x14ac:dyDescent="0.2">
      <c r="A885" s="1">
        <v>44500</v>
      </c>
      <c r="B885">
        <v>4324.6099257118703</v>
      </c>
      <c r="C885">
        <v>669.92662246587304</v>
      </c>
    </row>
    <row r="886" spans="1:3" x14ac:dyDescent="0.2">
      <c r="A886" s="1">
        <v>44501</v>
      </c>
      <c r="B886">
        <v>4292.0404723619804</v>
      </c>
      <c r="C886">
        <v>664.81299772442696</v>
      </c>
    </row>
    <row r="887" spans="1:3" x14ac:dyDescent="0.2">
      <c r="A887" s="1">
        <v>44502</v>
      </c>
      <c r="B887">
        <v>4330.5531515952398</v>
      </c>
      <c r="C887">
        <v>672.55393970950297</v>
      </c>
    </row>
    <row r="888" spans="1:3" x14ac:dyDescent="0.2">
      <c r="A888" s="1">
        <v>44503</v>
      </c>
      <c r="B888">
        <v>4596.5930905842897</v>
      </c>
      <c r="C888">
        <v>677.13243256311705</v>
      </c>
    </row>
    <row r="889" spans="1:3" x14ac:dyDescent="0.2">
      <c r="A889" s="1">
        <v>44504</v>
      </c>
      <c r="B889">
        <v>4607.6992730781403</v>
      </c>
      <c r="C889">
        <v>679.46497082890403</v>
      </c>
    </row>
    <row r="890" spans="1:3" x14ac:dyDescent="0.2">
      <c r="A890" s="1">
        <v>44505</v>
      </c>
      <c r="B890">
        <v>4550.0144351426898</v>
      </c>
      <c r="C890">
        <v>696.22069087992895</v>
      </c>
    </row>
    <row r="891" spans="1:3" x14ac:dyDescent="0.2">
      <c r="A891" s="1">
        <v>44506</v>
      </c>
      <c r="B891">
        <v>4494.8027609096698</v>
      </c>
      <c r="C891">
        <v>683.51857030892802</v>
      </c>
    </row>
    <row r="892" spans="1:3" x14ac:dyDescent="0.2">
      <c r="A892" s="1">
        <v>44507</v>
      </c>
      <c r="B892">
        <v>4527.1041541506202</v>
      </c>
      <c r="C892">
        <v>698.46422079109402</v>
      </c>
    </row>
    <row r="893" spans="1:3" x14ac:dyDescent="0.2">
      <c r="A893" s="1">
        <v>44508</v>
      </c>
      <c r="B893">
        <v>4626.6292884486902</v>
      </c>
      <c r="C893">
        <v>715.63079965923498</v>
      </c>
    </row>
    <row r="894" spans="1:3" x14ac:dyDescent="0.2">
      <c r="A894" s="1">
        <v>44509</v>
      </c>
      <c r="B894">
        <v>4815.0046343222302</v>
      </c>
      <c r="C894">
        <v>733.603468948912</v>
      </c>
    </row>
    <row r="895" spans="1:3" x14ac:dyDescent="0.2">
      <c r="A895" s="1">
        <v>44510</v>
      </c>
      <c r="B895">
        <v>4742.0809106072402</v>
      </c>
      <c r="C895">
        <v>759.29291115694696</v>
      </c>
    </row>
    <row r="896" spans="1:3" x14ac:dyDescent="0.2">
      <c r="A896" s="1">
        <v>44511</v>
      </c>
      <c r="B896">
        <v>4641.5287648496997</v>
      </c>
      <c r="C896">
        <v>765.20753534093205</v>
      </c>
    </row>
    <row r="897" spans="1:3" x14ac:dyDescent="0.2">
      <c r="A897" s="1">
        <v>44512</v>
      </c>
      <c r="B897">
        <v>4732.9244503493501</v>
      </c>
      <c r="C897">
        <v>790.13513339516896</v>
      </c>
    </row>
    <row r="898" spans="1:3" x14ac:dyDescent="0.2">
      <c r="A898" s="1">
        <v>44513</v>
      </c>
      <c r="B898">
        <v>4685.1063555173296</v>
      </c>
      <c r="C898">
        <v>767.32879246633001</v>
      </c>
    </row>
    <row r="899" spans="1:3" x14ac:dyDescent="0.2">
      <c r="A899" s="1">
        <v>44514</v>
      </c>
      <c r="B899">
        <v>4666.4984981942798</v>
      </c>
      <c r="C899">
        <v>746.33039375971896</v>
      </c>
    </row>
    <row r="900" spans="1:3" x14ac:dyDescent="0.2">
      <c r="A900" s="1">
        <v>44515</v>
      </c>
      <c r="B900">
        <v>4652.9473942388704</v>
      </c>
      <c r="C900">
        <v>775.09378289420704</v>
      </c>
    </row>
    <row r="901" spans="1:3" x14ac:dyDescent="0.2">
      <c r="A901" s="1">
        <v>44516</v>
      </c>
      <c r="B901">
        <v>4583.2114187590096</v>
      </c>
      <c r="C901">
        <v>768.10288137830003</v>
      </c>
    </row>
    <row r="902" spans="1:3" x14ac:dyDescent="0.2">
      <c r="A902" s="1">
        <v>44517</v>
      </c>
      <c r="B902">
        <v>4243.3529068021699</v>
      </c>
      <c r="C902">
        <v>645.87035937178803</v>
      </c>
    </row>
    <row r="903" spans="1:3" x14ac:dyDescent="0.2">
      <c r="A903" s="1">
        <v>44518</v>
      </c>
      <c r="B903">
        <v>4302.8049589628299</v>
      </c>
      <c r="C903">
        <v>688.06098036102105</v>
      </c>
    </row>
    <row r="904" spans="1:3" x14ac:dyDescent="0.2">
      <c r="A904" s="1">
        <v>44519</v>
      </c>
      <c r="B904">
        <v>3993.84659516185</v>
      </c>
      <c r="C904">
        <v>684.08233312937398</v>
      </c>
    </row>
    <row r="905" spans="1:3" x14ac:dyDescent="0.2">
      <c r="A905" s="1">
        <v>44520</v>
      </c>
      <c r="B905">
        <v>4317.6031956461602</v>
      </c>
      <c r="C905">
        <v>689.26598889710203</v>
      </c>
    </row>
    <row r="906" spans="1:3" x14ac:dyDescent="0.2">
      <c r="A906" s="1">
        <v>44521</v>
      </c>
      <c r="B906">
        <v>4436.1927669304496</v>
      </c>
      <c r="C906">
        <v>688.99404817036896</v>
      </c>
    </row>
    <row r="907" spans="1:3" x14ac:dyDescent="0.2">
      <c r="A907" s="1">
        <v>44522</v>
      </c>
      <c r="B907">
        <v>4319.3615668569</v>
      </c>
      <c r="C907">
        <v>689.25703790734804</v>
      </c>
    </row>
    <row r="908" spans="1:3" x14ac:dyDescent="0.2">
      <c r="A908" s="1">
        <v>44523</v>
      </c>
      <c r="B908">
        <v>4101.0628764901403</v>
      </c>
      <c r="C908">
        <v>676.52284841258597</v>
      </c>
    </row>
    <row r="909" spans="1:3" x14ac:dyDescent="0.2">
      <c r="A909" s="1">
        <v>44524</v>
      </c>
      <c r="B909">
        <v>4355.4209577964702</v>
      </c>
      <c r="C909">
        <v>678.10437609416101</v>
      </c>
    </row>
    <row r="910" spans="1:3" x14ac:dyDescent="0.2">
      <c r="A910" s="1">
        <v>44525</v>
      </c>
      <c r="B910">
        <v>4269.43721972804</v>
      </c>
      <c r="C910">
        <v>697.41653468048298</v>
      </c>
    </row>
    <row r="911" spans="1:3" x14ac:dyDescent="0.2">
      <c r="A911" s="1">
        <v>44526</v>
      </c>
      <c r="B911">
        <v>4515.8433001427302</v>
      </c>
      <c r="C911">
        <v>707.00517722521704</v>
      </c>
    </row>
    <row r="912" spans="1:3" x14ac:dyDescent="0.2">
      <c r="A912" s="1">
        <v>44527</v>
      </c>
      <c r="B912">
        <v>4048.3128440761702</v>
      </c>
      <c r="C912">
        <v>683.12452571430902</v>
      </c>
    </row>
    <row r="913" spans="1:3" x14ac:dyDescent="0.2">
      <c r="A913" s="1">
        <v>44528</v>
      </c>
      <c r="B913">
        <v>4084.0884856959501</v>
      </c>
      <c r="C913">
        <v>684.82336431115596</v>
      </c>
    </row>
    <row r="914" spans="1:3" x14ac:dyDescent="0.2">
      <c r="A914" s="1">
        <v>44529</v>
      </c>
      <c r="B914">
        <v>4290.0918625364002</v>
      </c>
      <c r="C914">
        <v>699.15669059962499</v>
      </c>
    </row>
    <row r="915" spans="1:3" x14ac:dyDescent="0.2">
      <c r="A915" s="1">
        <v>44530</v>
      </c>
      <c r="B915">
        <v>4444.5282798215603</v>
      </c>
      <c r="C915">
        <v>726.99153143589797</v>
      </c>
    </row>
    <row r="916" spans="1:3" x14ac:dyDescent="0.2">
      <c r="A916" s="1">
        <v>44531</v>
      </c>
      <c r="B916">
        <v>4637.1216168314004</v>
      </c>
      <c r="C916">
        <v>794.71919867231202</v>
      </c>
    </row>
    <row r="917" spans="1:3" x14ac:dyDescent="0.2">
      <c r="A917" s="1">
        <v>44532</v>
      </c>
      <c r="B917">
        <v>4589.6106175391496</v>
      </c>
      <c r="C917">
        <v>806.011727503354</v>
      </c>
    </row>
    <row r="918" spans="1:3" x14ac:dyDescent="0.2">
      <c r="A918" s="1">
        <v>44533</v>
      </c>
      <c r="B918">
        <v>4519.4410280287802</v>
      </c>
      <c r="C918">
        <v>810.33935536581998</v>
      </c>
    </row>
    <row r="919" spans="1:3" x14ac:dyDescent="0.2">
      <c r="A919" s="1">
        <v>44534</v>
      </c>
      <c r="B919">
        <v>4240.1555168089499</v>
      </c>
      <c r="C919">
        <v>805.82754023707105</v>
      </c>
    </row>
    <row r="920" spans="1:3" x14ac:dyDescent="0.2">
      <c r="A920" s="1">
        <v>44535</v>
      </c>
      <c r="B920">
        <v>4101.6567918107703</v>
      </c>
      <c r="C920">
        <v>770.5978780232</v>
      </c>
    </row>
    <row r="921" spans="1:3" x14ac:dyDescent="0.2">
      <c r="A921" s="1">
        <v>44536</v>
      </c>
      <c r="B921">
        <v>4198.5728745624601</v>
      </c>
      <c r="C921">
        <v>774.96219978374199</v>
      </c>
    </row>
    <row r="922" spans="1:3" x14ac:dyDescent="0.2">
      <c r="A922" s="1">
        <v>44537</v>
      </c>
      <c r="B922">
        <v>4347.6156305980603</v>
      </c>
      <c r="C922">
        <v>777.525436106558</v>
      </c>
    </row>
    <row r="923" spans="1:3" x14ac:dyDescent="0.2">
      <c r="A923" s="1">
        <v>44538</v>
      </c>
      <c r="B923">
        <v>4310.5666464245296</v>
      </c>
      <c r="C923">
        <v>772.99895244115703</v>
      </c>
    </row>
    <row r="924" spans="1:3" x14ac:dyDescent="0.2">
      <c r="A924" s="1">
        <v>44539</v>
      </c>
      <c r="B924">
        <v>4431.54064713975</v>
      </c>
      <c r="C924">
        <v>773.72745296045605</v>
      </c>
    </row>
    <row r="925" spans="1:3" x14ac:dyDescent="0.2">
      <c r="A925" s="1">
        <v>44540</v>
      </c>
      <c r="B925">
        <v>4153.3333107241797</v>
      </c>
      <c r="C925">
        <v>758.30588144871297</v>
      </c>
    </row>
    <row r="926" spans="1:3" x14ac:dyDescent="0.2">
      <c r="A926" s="1">
        <v>44541</v>
      </c>
      <c r="B926">
        <v>3918.2007434029501</v>
      </c>
      <c r="C926">
        <v>702.84935911565697</v>
      </c>
    </row>
    <row r="927" spans="1:3" x14ac:dyDescent="0.2">
      <c r="A927" s="1">
        <v>44542</v>
      </c>
      <c r="B927">
        <v>4079.8149305698598</v>
      </c>
      <c r="C927">
        <v>726.43309784429198</v>
      </c>
    </row>
    <row r="928" spans="1:3" x14ac:dyDescent="0.2">
      <c r="A928" s="1">
        <v>44543</v>
      </c>
      <c r="B928">
        <v>4135.8415101374103</v>
      </c>
      <c r="C928">
        <v>743.22620405064595</v>
      </c>
    </row>
    <row r="929" spans="1:3" x14ac:dyDescent="0.2">
      <c r="A929" s="1">
        <v>44544</v>
      </c>
      <c r="B929">
        <v>3782.8952622347101</v>
      </c>
      <c r="C929">
        <v>707.95606842986695</v>
      </c>
    </row>
    <row r="930" spans="1:3" x14ac:dyDescent="0.2">
      <c r="A930" s="1">
        <v>44545</v>
      </c>
      <c r="B930">
        <v>3858.1644681806902</v>
      </c>
      <c r="C930">
        <v>716.56236603514299</v>
      </c>
    </row>
    <row r="931" spans="1:3" x14ac:dyDescent="0.2">
      <c r="A931" s="1">
        <v>44546</v>
      </c>
      <c r="B931">
        <v>4015.7225433138901</v>
      </c>
      <c r="C931">
        <v>713.07099999878199</v>
      </c>
    </row>
    <row r="932" spans="1:3" x14ac:dyDescent="0.2">
      <c r="A932" s="1">
        <v>44547</v>
      </c>
      <c r="B932">
        <v>3971.5597663421099</v>
      </c>
      <c r="C932">
        <v>708.97053926086903</v>
      </c>
    </row>
    <row r="933" spans="1:3" x14ac:dyDescent="0.2">
      <c r="A933" s="1">
        <v>44548</v>
      </c>
      <c r="B933">
        <v>3886.74736171828</v>
      </c>
      <c r="C933">
        <v>689.44623568186205</v>
      </c>
    </row>
    <row r="934" spans="1:3" x14ac:dyDescent="0.2">
      <c r="A934" s="1">
        <v>44549</v>
      </c>
      <c r="B934">
        <v>3966.4253516705498</v>
      </c>
      <c r="C934">
        <v>698.40371869905698</v>
      </c>
    </row>
    <row r="935" spans="1:3" x14ac:dyDescent="0.2">
      <c r="A935" s="1">
        <v>44550</v>
      </c>
      <c r="B935">
        <v>3928.8417238716202</v>
      </c>
      <c r="C935">
        <v>698.43808720817105</v>
      </c>
    </row>
    <row r="936" spans="1:3" x14ac:dyDescent="0.2">
      <c r="A936" s="1">
        <v>44551</v>
      </c>
      <c r="B936">
        <v>3950.4823919860901</v>
      </c>
      <c r="C936">
        <v>692.71793236801898</v>
      </c>
    </row>
    <row r="937" spans="1:3" x14ac:dyDescent="0.2">
      <c r="A937" s="1">
        <v>44552</v>
      </c>
      <c r="B937">
        <v>4036.5497178134201</v>
      </c>
      <c r="C937">
        <v>700.34905337202099</v>
      </c>
    </row>
    <row r="938" spans="1:3" x14ac:dyDescent="0.2">
      <c r="A938" s="1">
        <v>44553</v>
      </c>
      <c r="B938">
        <v>3992.5945766373102</v>
      </c>
      <c r="C938">
        <v>687.57127345917604</v>
      </c>
    </row>
    <row r="939" spans="1:3" x14ac:dyDescent="0.2">
      <c r="A939" s="1">
        <v>44554</v>
      </c>
      <c r="B939">
        <v>4113.5299318746002</v>
      </c>
      <c r="C939">
        <v>692.52929901091704</v>
      </c>
    </row>
    <row r="940" spans="1:3" x14ac:dyDescent="0.2">
      <c r="A940" s="1">
        <v>44555</v>
      </c>
      <c r="B940">
        <v>4055.1173669313198</v>
      </c>
      <c r="C940">
        <v>689.86498104471298</v>
      </c>
    </row>
    <row r="941" spans="1:3" x14ac:dyDescent="0.2">
      <c r="A941" s="1">
        <v>44556</v>
      </c>
      <c r="B941">
        <v>4110.5718708537397</v>
      </c>
      <c r="C941">
        <v>694.242919181106</v>
      </c>
    </row>
    <row r="942" spans="1:3" x14ac:dyDescent="0.2">
      <c r="A942" s="1">
        <v>44557</v>
      </c>
      <c r="B942">
        <v>4075.0316189495502</v>
      </c>
      <c r="C942">
        <v>692.39664879510303</v>
      </c>
    </row>
    <row r="943" spans="1:3" x14ac:dyDescent="0.2">
      <c r="A943" s="1">
        <v>44558</v>
      </c>
      <c r="B943">
        <v>4045.05135011932</v>
      </c>
      <c r="C943">
        <v>678.57173562840501</v>
      </c>
    </row>
    <row r="944" spans="1:3" x14ac:dyDescent="0.2">
      <c r="A944" s="1">
        <v>44559</v>
      </c>
      <c r="B944">
        <v>3807.36036749919</v>
      </c>
      <c r="C944">
        <v>666.70503360129396</v>
      </c>
    </row>
    <row r="945" spans="1:3" x14ac:dyDescent="0.2">
      <c r="A945" s="1">
        <v>44560</v>
      </c>
      <c r="B945">
        <v>3644.4055168782202</v>
      </c>
      <c r="C945">
        <v>666.09866525226005</v>
      </c>
    </row>
    <row r="946" spans="1:3" x14ac:dyDescent="0.2">
      <c r="A946" s="1">
        <v>44561</v>
      </c>
      <c r="B946">
        <v>3714.9454561153302</v>
      </c>
      <c r="C946">
        <v>605.95733124711603</v>
      </c>
    </row>
    <row r="947" spans="1:3" x14ac:dyDescent="0.2">
      <c r="A947" s="1">
        <v>44562</v>
      </c>
      <c r="B947">
        <v>3686.4025423019302</v>
      </c>
      <c r="C947">
        <v>651.67814635627701</v>
      </c>
    </row>
    <row r="948" spans="1:3" x14ac:dyDescent="0.2">
      <c r="A948" s="1">
        <v>44563</v>
      </c>
      <c r="B948">
        <v>3780.31587432784</v>
      </c>
      <c r="C948">
        <v>668.91579396161706</v>
      </c>
    </row>
    <row r="949" spans="1:3" x14ac:dyDescent="0.2">
      <c r="A949" s="1">
        <v>44564</v>
      </c>
      <c r="B949">
        <v>3835.3959914939501</v>
      </c>
      <c r="C949">
        <v>659.62939434773898</v>
      </c>
    </row>
    <row r="950" spans="1:3" x14ac:dyDescent="0.2">
      <c r="A950" s="1">
        <v>44565</v>
      </c>
      <c r="B950">
        <v>3769.40494011487</v>
      </c>
      <c r="C950">
        <v>661.32065042485397</v>
      </c>
    </row>
    <row r="951" spans="1:3" x14ac:dyDescent="0.2">
      <c r="A951" s="1">
        <v>44566</v>
      </c>
      <c r="B951">
        <v>3794.9081301004398</v>
      </c>
      <c r="C951">
        <v>655.655799547828</v>
      </c>
    </row>
    <row r="952" spans="1:3" x14ac:dyDescent="0.2">
      <c r="A952" s="1">
        <v>44567</v>
      </c>
      <c r="B952">
        <v>3556.9062274078701</v>
      </c>
      <c r="C952">
        <v>638.91917206151504</v>
      </c>
    </row>
    <row r="953" spans="1:3" x14ac:dyDescent="0.2">
      <c r="A953" s="1">
        <v>44568</v>
      </c>
      <c r="B953">
        <v>3416.8260086159098</v>
      </c>
      <c r="C953">
        <v>621.98942044648595</v>
      </c>
    </row>
    <row r="954" spans="1:3" x14ac:dyDescent="0.2">
      <c r="A954" s="1">
        <v>44569</v>
      </c>
      <c r="B954">
        <v>3201.79457434796</v>
      </c>
      <c r="C954">
        <v>586.53330878824602</v>
      </c>
    </row>
    <row r="955" spans="1:3" x14ac:dyDescent="0.2">
      <c r="A955" s="1">
        <v>44570</v>
      </c>
      <c r="B955">
        <v>3101.0409016141398</v>
      </c>
      <c r="C955">
        <v>558.540312297377</v>
      </c>
    </row>
    <row r="956" spans="1:3" x14ac:dyDescent="0.2">
      <c r="A956" s="1">
        <v>44571</v>
      </c>
      <c r="B956">
        <v>3156.96726215948</v>
      </c>
      <c r="C956">
        <v>563.19361656856995</v>
      </c>
    </row>
    <row r="957" spans="1:3" x14ac:dyDescent="0.2">
      <c r="A957" s="1">
        <v>44572</v>
      </c>
      <c r="B957">
        <v>3086.7290024387198</v>
      </c>
      <c r="C957">
        <v>564.25059015436602</v>
      </c>
    </row>
    <row r="958" spans="1:3" x14ac:dyDescent="0.2">
      <c r="A958" s="1">
        <v>44573</v>
      </c>
      <c r="B958">
        <v>3246.4137230285501</v>
      </c>
      <c r="C958">
        <v>562.55447740522902</v>
      </c>
    </row>
    <row r="959" spans="1:3" x14ac:dyDescent="0.2">
      <c r="A959" s="1">
        <v>44574</v>
      </c>
      <c r="B959">
        <v>3378.0358951715898</v>
      </c>
      <c r="C959">
        <v>569.28073768757997</v>
      </c>
    </row>
    <row r="960" spans="1:3" x14ac:dyDescent="0.2">
      <c r="A960" s="1">
        <v>44575</v>
      </c>
      <c r="B960">
        <v>3256.7588661330301</v>
      </c>
      <c r="C960">
        <v>564.85051287179397</v>
      </c>
    </row>
    <row r="961" spans="1:3" x14ac:dyDescent="0.2">
      <c r="A961" s="1">
        <v>44576</v>
      </c>
      <c r="B961">
        <v>3311.9860612743801</v>
      </c>
      <c r="C961">
        <v>559.58243874583002</v>
      </c>
    </row>
    <row r="962" spans="1:3" x14ac:dyDescent="0.2">
      <c r="A962" s="1">
        <v>44577</v>
      </c>
      <c r="B962">
        <v>3331.24665515998</v>
      </c>
      <c r="C962">
        <v>562.16329019579302</v>
      </c>
    </row>
    <row r="963" spans="1:3" x14ac:dyDescent="0.2">
      <c r="A963" s="1">
        <v>44578</v>
      </c>
      <c r="B963">
        <v>3356.29544385904</v>
      </c>
      <c r="C963">
        <v>556.839930396451</v>
      </c>
    </row>
    <row r="964" spans="1:3" x14ac:dyDescent="0.2">
      <c r="A964" s="1">
        <v>44579</v>
      </c>
      <c r="B964">
        <v>3216.59298061957</v>
      </c>
      <c r="C964">
        <v>548.31555339571605</v>
      </c>
    </row>
    <row r="965" spans="1:3" x14ac:dyDescent="0.2">
      <c r="A965" s="1">
        <v>44580</v>
      </c>
      <c r="B965">
        <v>3166.45391150461</v>
      </c>
      <c r="C965">
        <v>549.14871047444001</v>
      </c>
    </row>
    <row r="966" spans="1:3" x14ac:dyDescent="0.2">
      <c r="A966" s="1">
        <v>44581</v>
      </c>
      <c r="B966">
        <v>3097.0214660626798</v>
      </c>
      <c r="C966">
        <v>548.31047571196405</v>
      </c>
    </row>
    <row r="967" spans="1:3" x14ac:dyDescent="0.2">
      <c r="A967" s="1">
        <v>44582</v>
      </c>
      <c r="B967">
        <v>3015.58877754383</v>
      </c>
      <c r="C967">
        <v>543.66963364551702</v>
      </c>
    </row>
    <row r="968" spans="1:3" x14ac:dyDescent="0.2">
      <c r="A968" s="1">
        <v>44583</v>
      </c>
      <c r="B968">
        <v>2564.3433423740598</v>
      </c>
      <c r="C968">
        <v>456.99391528513399</v>
      </c>
    </row>
    <row r="969" spans="1:3" x14ac:dyDescent="0.2">
      <c r="A969" s="1">
        <v>44584</v>
      </c>
      <c r="B969">
        <v>2407.3778516082798</v>
      </c>
      <c r="C969">
        <v>414.368211621071</v>
      </c>
    </row>
    <row r="970" spans="1:3" x14ac:dyDescent="0.2">
      <c r="A970" s="1">
        <v>44585</v>
      </c>
      <c r="B970">
        <v>2537.8367278610399</v>
      </c>
      <c r="C970">
        <v>444.61339693651797</v>
      </c>
    </row>
    <row r="971" spans="1:3" x14ac:dyDescent="0.2">
      <c r="A971" s="1">
        <v>44586</v>
      </c>
      <c r="B971">
        <v>2447.8315120952898</v>
      </c>
      <c r="C971">
        <v>410.31091582114698</v>
      </c>
    </row>
    <row r="972" spans="1:3" x14ac:dyDescent="0.2">
      <c r="A972" s="1">
        <v>44587</v>
      </c>
      <c r="B972">
        <v>2465.2192298494201</v>
      </c>
      <c r="C972">
        <v>413.24085368537499</v>
      </c>
    </row>
    <row r="973" spans="1:3" x14ac:dyDescent="0.2">
      <c r="A973" s="1">
        <v>44588</v>
      </c>
      <c r="B973">
        <v>2470.4304120156999</v>
      </c>
      <c r="C973">
        <v>416.07504491120602</v>
      </c>
    </row>
    <row r="974" spans="1:3" x14ac:dyDescent="0.2">
      <c r="A974" s="1">
        <v>44589</v>
      </c>
      <c r="B974">
        <v>2411.86385532542</v>
      </c>
      <c r="C974">
        <v>416.26365693615003</v>
      </c>
    </row>
    <row r="975" spans="1:3" x14ac:dyDescent="0.2">
      <c r="A975" s="1">
        <v>44590</v>
      </c>
      <c r="B975">
        <v>2551.1110735194702</v>
      </c>
      <c r="C975">
        <v>407.84954296368699</v>
      </c>
    </row>
    <row r="976" spans="1:3" x14ac:dyDescent="0.2">
      <c r="A976" s="1">
        <v>44591</v>
      </c>
      <c r="B976">
        <v>2603.6038723390502</v>
      </c>
      <c r="C976">
        <v>424.19973308857101</v>
      </c>
    </row>
    <row r="977" spans="1:3" x14ac:dyDescent="0.2">
      <c r="A977" s="1">
        <v>44592</v>
      </c>
      <c r="B977">
        <v>2610.1824055910802</v>
      </c>
      <c r="C977">
        <v>441.648052298869</v>
      </c>
    </row>
    <row r="978" spans="1:3" x14ac:dyDescent="0.2">
      <c r="A978" s="1">
        <v>44593</v>
      </c>
      <c r="B978">
        <v>2689.2208672204401</v>
      </c>
      <c r="C978">
        <v>447.19810314150601</v>
      </c>
    </row>
    <row r="979" spans="1:3" x14ac:dyDescent="0.2">
      <c r="A979" s="1">
        <v>44594</v>
      </c>
      <c r="B979">
        <v>2797.4348552736801</v>
      </c>
      <c r="C979">
        <v>486.73520634904202</v>
      </c>
    </row>
    <row r="980" spans="1:3" x14ac:dyDescent="0.2">
      <c r="A980" s="1">
        <v>44595</v>
      </c>
      <c r="B980">
        <v>2690.3197394767599</v>
      </c>
      <c r="C980">
        <v>474.99166517582398</v>
      </c>
    </row>
    <row r="981" spans="1:3" x14ac:dyDescent="0.2">
      <c r="A981" s="1">
        <v>44596</v>
      </c>
      <c r="B981">
        <v>2667.2567282156801</v>
      </c>
      <c r="C981">
        <v>471.31081224266399</v>
      </c>
    </row>
    <row r="982" spans="1:3" x14ac:dyDescent="0.2">
      <c r="A982" s="1">
        <v>44597</v>
      </c>
      <c r="B982">
        <v>2993.0994395135899</v>
      </c>
      <c r="C982">
        <v>525.25933638491699</v>
      </c>
    </row>
    <row r="983" spans="1:3" x14ac:dyDescent="0.2">
      <c r="A983" s="1">
        <v>44598</v>
      </c>
      <c r="B983">
        <v>3018.6733981571501</v>
      </c>
      <c r="C983">
        <v>502.16251665785097</v>
      </c>
    </row>
    <row r="984" spans="1:3" x14ac:dyDescent="0.2">
      <c r="A984" s="1">
        <v>44599</v>
      </c>
      <c r="B984">
        <v>3062.8058084507802</v>
      </c>
      <c r="C984">
        <v>514.41510947820996</v>
      </c>
    </row>
    <row r="985" spans="1:3" x14ac:dyDescent="0.2">
      <c r="A985" s="1">
        <v>44600</v>
      </c>
      <c r="B985">
        <v>3149.95328550978</v>
      </c>
      <c r="C985">
        <v>532.04356097654295</v>
      </c>
    </row>
    <row r="986" spans="1:3" x14ac:dyDescent="0.2">
      <c r="A986" s="1">
        <v>44601</v>
      </c>
      <c r="B986">
        <v>3127.4381067402101</v>
      </c>
      <c r="C986">
        <v>558.65792660276304</v>
      </c>
    </row>
    <row r="987" spans="1:3" x14ac:dyDescent="0.2">
      <c r="A987" s="1">
        <v>44602</v>
      </c>
      <c r="B987">
        <v>3240.9210444877199</v>
      </c>
      <c r="C987">
        <v>568.39256457183001</v>
      </c>
    </row>
    <row r="988" spans="1:3" x14ac:dyDescent="0.2">
      <c r="A988" s="1">
        <v>44603</v>
      </c>
      <c r="B988">
        <v>3081.9115018408402</v>
      </c>
      <c r="C988">
        <v>571.67789861412905</v>
      </c>
    </row>
    <row r="989" spans="1:3" x14ac:dyDescent="0.2">
      <c r="A989" s="1">
        <v>44604</v>
      </c>
      <c r="B989">
        <v>2930.5631692063698</v>
      </c>
      <c r="C989">
        <v>559.52867476150698</v>
      </c>
    </row>
    <row r="990" spans="1:3" x14ac:dyDescent="0.2">
      <c r="A990" s="1">
        <v>44605</v>
      </c>
      <c r="B990">
        <v>2918.0853674291102</v>
      </c>
      <c r="C990">
        <v>560.04849854966699</v>
      </c>
    </row>
    <row r="991" spans="1:3" x14ac:dyDescent="0.2">
      <c r="A991" s="1">
        <v>44606</v>
      </c>
      <c r="B991">
        <v>2889.2356782810698</v>
      </c>
      <c r="C991">
        <v>559.30254903969001</v>
      </c>
    </row>
    <row r="992" spans="1:3" x14ac:dyDescent="0.2">
      <c r="A992" s="1">
        <v>44607</v>
      </c>
      <c r="B992">
        <v>2935.64549986068</v>
      </c>
      <c r="C992">
        <v>551.41153710695005</v>
      </c>
    </row>
    <row r="993" spans="1:3" x14ac:dyDescent="0.2">
      <c r="A993" s="1">
        <v>44608</v>
      </c>
      <c r="B993">
        <v>3179.3002065350402</v>
      </c>
      <c r="C993">
        <v>578.75606433388202</v>
      </c>
    </row>
    <row r="994" spans="1:3" x14ac:dyDescent="0.2">
      <c r="A994" s="1">
        <v>44609</v>
      </c>
      <c r="B994">
        <v>3128.6407805424601</v>
      </c>
      <c r="C994">
        <v>487.09659307457002</v>
      </c>
    </row>
    <row r="995" spans="1:3" x14ac:dyDescent="0.2">
      <c r="A995" s="1">
        <v>44610</v>
      </c>
      <c r="B995">
        <v>2881.6131221628498</v>
      </c>
      <c r="C995">
        <v>554.79025973182604</v>
      </c>
    </row>
    <row r="996" spans="1:3" x14ac:dyDescent="0.2">
      <c r="A996" s="1">
        <v>44611</v>
      </c>
      <c r="B996">
        <v>2792.3038477186201</v>
      </c>
      <c r="C996">
        <v>546.43716336886598</v>
      </c>
    </row>
    <row r="997" spans="1:3" x14ac:dyDescent="0.2">
      <c r="A997" s="1">
        <v>44612</v>
      </c>
      <c r="B997">
        <v>2768.9716520348502</v>
      </c>
      <c r="C997">
        <v>535.00644262360504</v>
      </c>
    </row>
    <row r="998" spans="1:3" x14ac:dyDescent="0.2">
      <c r="A998" s="1">
        <v>44613</v>
      </c>
      <c r="B998">
        <v>2632.4913991174499</v>
      </c>
      <c r="C998">
        <v>530.45056242073701</v>
      </c>
    </row>
    <row r="999" spans="1:3" x14ac:dyDescent="0.2">
      <c r="A999" s="1">
        <v>44614</v>
      </c>
      <c r="B999">
        <v>2574.5133837780099</v>
      </c>
      <c r="C999">
        <v>481.183951163399</v>
      </c>
    </row>
    <row r="1000" spans="1:3" x14ac:dyDescent="0.2">
      <c r="A1000" s="1">
        <v>44615</v>
      </c>
      <c r="B1000">
        <v>2644.1536555460102</v>
      </c>
      <c r="C1000">
        <v>495.99598025228499</v>
      </c>
    </row>
    <row r="1001" spans="1:3" x14ac:dyDescent="0.2">
      <c r="A1001" s="1">
        <v>44616</v>
      </c>
      <c r="B1001">
        <v>2594.7009591101501</v>
      </c>
      <c r="C1001">
        <v>494.204094230961</v>
      </c>
    </row>
    <row r="1002" spans="1:3" x14ac:dyDescent="0.2">
      <c r="A1002" s="1">
        <v>44617</v>
      </c>
      <c r="B1002">
        <v>2599.9335696870198</v>
      </c>
      <c r="C1002">
        <v>489.43454277984398</v>
      </c>
    </row>
    <row r="1003" spans="1:3" x14ac:dyDescent="0.2">
      <c r="A1003" s="1">
        <v>44618</v>
      </c>
      <c r="B1003">
        <v>2771.89050964642</v>
      </c>
      <c r="C1003">
        <v>498.22518606302998</v>
      </c>
    </row>
    <row r="1004" spans="1:3" x14ac:dyDescent="0.2">
      <c r="A1004" s="1">
        <v>44619</v>
      </c>
      <c r="B1004">
        <v>2785.3389569017399</v>
      </c>
      <c r="C1004">
        <v>502.517454582413</v>
      </c>
    </row>
    <row r="1005" spans="1:3" x14ac:dyDescent="0.2">
      <c r="A1005" s="1">
        <v>44620</v>
      </c>
      <c r="B1005">
        <v>2629.48312082149</v>
      </c>
      <c r="C1005">
        <v>508.99399684492698</v>
      </c>
    </row>
    <row r="1006" spans="1:3" x14ac:dyDescent="0.2">
      <c r="A1006" s="1">
        <v>44621</v>
      </c>
      <c r="B1006">
        <v>2919.2949624256498</v>
      </c>
      <c r="C1006">
        <v>514.50825783434095</v>
      </c>
    </row>
    <row r="1007" spans="1:3" x14ac:dyDescent="0.2">
      <c r="A1007" s="1">
        <v>44622</v>
      </c>
      <c r="B1007">
        <v>2977.2760397567999</v>
      </c>
      <c r="C1007">
        <v>553.88341353142198</v>
      </c>
    </row>
    <row r="1008" spans="1:3" x14ac:dyDescent="0.2">
      <c r="A1008" s="1">
        <v>44623</v>
      </c>
      <c r="B1008">
        <v>2953.3157762864398</v>
      </c>
      <c r="C1008">
        <v>539.56748639670695</v>
      </c>
    </row>
    <row r="1009" spans="1:3" x14ac:dyDescent="0.2">
      <c r="A1009" s="1">
        <v>44624</v>
      </c>
      <c r="B1009">
        <v>2836.9063366005498</v>
      </c>
      <c r="C1009">
        <v>549.93509690230405</v>
      </c>
    </row>
    <row r="1010" spans="1:3" x14ac:dyDescent="0.2">
      <c r="A1010" s="1">
        <v>44625</v>
      </c>
      <c r="B1010">
        <v>2619.3561376344801</v>
      </c>
      <c r="C1010">
        <v>538.316378581202</v>
      </c>
    </row>
    <row r="1011" spans="1:3" x14ac:dyDescent="0.2">
      <c r="A1011" s="1">
        <v>44626</v>
      </c>
      <c r="B1011">
        <v>2668.7059786568698</v>
      </c>
      <c r="C1011">
        <v>550.99747177153404</v>
      </c>
    </row>
    <row r="1012" spans="1:3" x14ac:dyDescent="0.2">
      <c r="A1012" s="1">
        <v>44627</v>
      </c>
      <c r="B1012">
        <v>2558.3598740498401</v>
      </c>
      <c r="C1012">
        <v>509.951767858067</v>
      </c>
    </row>
    <row r="1013" spans="1:3" x14ac:dyDescent="0.2">
      <c r="A1013" s="1">
        <v>44628</v>
      </c>
      <c r="B1013">
        <v>2498.6588649652099</v>
      </c>
      <c r="C1013">
        <v>506.422419183469</v>
      </c>
    </row>
    <row r="1014" spans="1:3" x14ac:dyDescent="0.2">
      <c r="A1014" s="1">
        <v>44629</v>
      </c>
      <c r="B1014">
        <v>2576.6271539947602</v>
      </c>
      <c r="C1014">
        <v>513.29952275221399</v>
      </c>
    </row>
    <row r="1015" spans="1:3" x14ac:dyDescent="0.2">
      <c r="A1015" s="1">
        <v>44630</v>
      </c>
      <c r="B1015">
        <v>2731.0376852939899</v>
      </c>
      <c r="C1015">
        <v>529.104724259195</v>
      </c>
    </row>
    <row r="1016" spans="1:3" x14ac:dyDescent="0.2">
      <c r="A1016" s="1">
        <v>44631</v>
      </c>
      <c r="B1016">
        <v>2611.4647225047001</v>
      </c>
      <c r="C1016">
        <v>522.07069018102902</v>
      </c>
    </row>
    <row r="1017" spans="1:3" x14ac:dyDescent="0.2">
      <c r="A1017" s="1">
        <v>44632</v>
      </c>
      <c r="B1017">
        <v>2562.83235353596</v>
      </c>
      <c r="C1017">
        <v>513.24512859511003</v>
      </c>
    </row>
    <row r="1018" spans="1:3" x14ac:dyDescent="0.2">
      <c r="A1018" s="1">
        <v>44633</v>
      </c>
      <c r="B1018">
        <v>2579.45813568836</v>
      </c>
      <c r="C1018">
        <v>509.594162146793</v>
      </c>
    </row>
    <row r="1019" spans="1:3" x14ac:dyDescent="0.2">
      <c r="A1019" s="1">
        <v>44634</v>
      </c>
      <c r="B1019">
        <v>2518.4928452706099</v>
      </c>
      <c r="C1019">
        <v>508.37269968933703</v>
      </c>
    </row>
    <row r="1020" spans="1:3" x14ac:dyDescent="0.2">
      <c r="A1020" s="1">
        <v>44635</v>
      </c>
      <c r="B1020">
        <v>2591.5420409591402</v>
      </c>
      <c r="C1020">
        <v>515.36581260622904</v>
      </c>
    </row>
    <row r="1021" spans="1:3" x14ac:dyDescent="0.2">
      <c r="A1021" s="1">
        <v>44636</v>
      </c>
      <c r="B1021">
        <v>2620.36385242093</v>
      </c>
      <c r="C1021">
        <v>514.99659670987398</v>
      </c>
    </row>
    <row r="1022" spans="1:3" x14ac:dyDescent="0.2">
      <c r="A1022" s="1">
        <v>44637</v>
      </c>
      <c r="B1022">
        <v>2771.7594572923599</v>
      </c>
      <c r="C1022">
        <v>524.47226768558903</v>
      </c>
    </row>
    <row r="1023" spans="1:3" x14ac:dyDescent="0.2">
      <c r="A1023" s="1">
        <v>44638</v>
      </c>
      <c r="B1023">
        <v>2817.40107496681</v>
      </c>
      <c r="C1023">
        <v>554.68376419478602</v>
      </c>
    </row>
    <row r="1024" spans="1:3" x14ac:dyDescent="0.2">
      <c r="A1024" s="1">
        <v>44639</v>
      </c>
      <c r="B1024">
        <v>2945.7459101862701</v>
      </c>
      <c r="C1024">
        <v>545.08055274686899</v>
      </c>
    </row>
    <row r="1025" spans="1:3" x14ac:dyDescent="0.2">
      <c r="A1025" s="1">
        <v>44640</v>
      </c>
      <c r="B1025">
        <v>2947.2261582240799</v>
      </c>
      <c r="C1025">
        <v>567.90589173701403</v>
      </c>
    </row>
    <row r="1026" spans="1:3" x14ac:dyDescent="0.2">
      <c r="A1026" s="1">
        <v>44641</v>
      </c>
      <c r="B1026">
        <v>2860.6419609019099</v>
      </c>
      <c r="C1026">
        <v>541.13879374810597</v>
      </c>
    </row>
    <row r="1027" spans="1:3" x14ac:dyDescent="0.2">
      <c r="A1027" s="1">
        <v>44642</v>
      </c>
      <c r="B1027">
        <v>2896.58693243174</v>
      </c>
      <c r="C1027">
        <v>567.72984904728196</v>
      </c>
    </row>
    <row r="1028" spans="1:3" x14ac:dyDescent="0.2">
      <c r="A1028" s="1">
        <v>44643</v>
      </c>
      <c r="B1028">
        <v>2969.78498365825</v>
      </c>
      <c r="C1028">
        <v>581.54057226976499</v>
      </c>
    </row>
    <row r="1029" spans="1:3" x14ac:dyDescent="0.2">
      <c r="A1029" s="1">
        <v>44644</v>
      </c>
      <c r="B1029">
        <v>3028.8352577107198</v>
      </c>
      <c r="C1029">
        <v>575.57369571822903</v>
      </c>
    </row>
    <row r="1030" spans="1:3" x14ac:dyDescent="0.2">
      <c r="A1030" s="1">
        <v>44645</v>
      </c>
      <c r="B1030">
        <v>3106.6570235849299</v>
      </c>
      <c r="C1030">
        <v>586.31052794600498</v>
      </c>
    </row>
    <row r="1031" spans="1:3" x14ac:dyDescent="0.2">
      <c r="A1031" s="1">
        <v>44646</v>
      </c>
      <c r="B1031">
        <v>3106.0720541586902</v>
      </c>
      <c r="C1031">
        <v>607.75702272900298</v>
      </c>
    </row>
    <row r="1032" spans="1:3" x14ac:dyDescent="0.2">
      <c r="A1032" s="1">
        <v>44647</v>
      </c>
      <c r="B1032">
        <v>3140.8757105064401</v>
      </c>
      <c r="C1032">
        <v>624.94565911695702</v>
      </c>
    </row>
    <row r="1033" spans="1:3" x14ac:dyDescent="0.2">
      <c r="A1033" s="1">
        <v>44648</v>
      </c>
      <c r="B1033">
        <v>3285.1730967305398</v>
      </c>
      <c r="C1033">
        <v>664.17713144398397</v>
      </c>
    </row>
    <row r="1034" spans="1:3" x14ac:dyDescent="0.2">
      <c r="A1034" s="1">
        <v>44649</v>
      </c>
      <c r="B1034">
        <v>3328.9341246867102</v>
      </c>
      <c r="C1034">
        <v>685.82926256476105</v>
      </c>
    </row>
    <row r="1035" spans="1:3" x14ac:dyDescent="0.2">
      <c r="A1035" s="1">
        <v>44650</v>
      </c>
      <c r="B1035">
        <v>3401.1844310401302</v>
      </c>
      <c r="C1035">
        <v>690.872508479923</v>
      </c>
    </row>
    <row r="1036" spans="1:3" x14ac:dyDescent="0.2">
      <c r="A1036" s="1">
        <v>44651</v>
      </c>
      <c r="B1036">
        <v>3383.7887617814099</v>
      </c>
      <c r="C1036">
        <v>700.322287483629</v>
      </c>
    </row>
    <row r="1037" spans="1:3" x14ac:dyDescent="0.2">
      <c r="A1037" s="1">
        <v>44652</v>
      </c>
      <c r="B1037">
        <v>3283.3028425717198</v>
      </c>
      <c r="C1037">
        <v>690.17908283326597</v>
      </c>
    </row>
    <row r="1038" spans="1:3" x14ac:dyDescent="0.2">
      <c r="A1038" s="1">
        <v>44653</v>
      </c>
      <c r="B1038">
        <v>3451.19609086727</v>
      </c>
      <c r="C1038">
        <v>701.19509687298103</v>
      </c>
    </row>
    <row r="1039" spans="1:3" x14ac:dyDescent="0.2">
      <c r="A1039" s="1">
        <v>44654</v>
      </c>
      <c r="B1039">
        <v>3440.3362384891602</v>
      </c>
      <c r="C1039">
        <v>711.36920473427494</v>
      </c>
    </row>
    <row r="1040" spans="1:3" x14ac:dyDescent="0.2">
      <c r="A1040" s="1">
        <v>44655</v>
      </c>
      <c r="B1040">
        <v>3521.58472477852</v>
      </c>
      <c r="C1040">
        <v>617.63128822257397</v>
      </c>
    </row>
    <row r="1041" spans="1:3" x14ac:dyDescent="0.2">
      <c r="A1041" s="1">
        <v>44656</v>
      </c>
      <c r="B1041">
        <v>3520.96711750436</v>
      </c>
      <c r="C1041">
        <v>755.54626437278</v>
      </c>
    </row>
    <row r="1042" spans="1:3" x14ac:dyDescent="0.2">
      <c r="A1042" s="1">
        <v>44657</v>
      </c>
      <c r="B1042">
        <v>3422.9698837547098</v>
      </c>
      <c r="C1042">
        <v>777.48363832447797</v>
      </c>
    </row>
    <row r="1043" spans="1:3" x14ac:dyDescent="0.2">
      <c r="A1043" s="1">
        <v>44658</v>
      </c>
      <c r="B1043">
        <v>3171.37110449895</v>
      </c>
      <c r="C1043">
        <v>738.19940344428301</v>
      </c>
    </row>
    <row r="1044" spans="1:3" x14ac:dyDescent="0.2">
      <c r="A1044" s="1">
        <v>44659</v>
      </c>
      <c r="B1044">
        <v>3232.8349889995802</v>
      </c>
      <c r="C1044">
        <v>738.71771539440499</v>
      </c>
    </row>
    <row r="1045" spans="1:3" x14ac:dyDescent="0.2">
      <c r="A1045" s="1">
        <v>44660</v>
      </c>
      <c r="B1045">
        <v>3192.0250912893598</v>
      </c>
      <c r="C1045">
        <v>731.70926798368203</v>
      </c>
    </row>
    <row r="1046" spans="1:3" x14ac:dyDescent="0.2">
      <c r="A1046" s="1">
        <v>44661</v>
      </c>
      <c r="B1046">
        <v>3265.9380677291501</v>
      </c>
      <c r="C1046">
        <v>759.30576558633504</v>
      </c>
    </row>
    <row r="1047" spans="1:3" x14ac:dyDescent="0.2">
      <c r="A1047" s="1">
        <v>44662</v>
      </c>
      <c r="B1047">
        <v>3219.1595534537601</v>
      </c>
      <c r="C1047">
        <v>774.73710369928597</v>
      </c>
    </row>
    <row r="1048" spans="1:3" x14ac:dyDescent="0.2">
      <c r="A1048" s="1">
        <v>44663</v>
      </c>
      <c r="B1048">
        <v>2992.7021064252399</v>
      </c>
      <c r="C1048">
        <v>760.00664854131503</v>
      </c>
    </row>
    <row r="1049" spans="1:3" x14ac:dyDescent="0.2">
      <c r="A1049" s="1">
        <v>44664</v>
      </c>
      <c r="B1049">
        <v>3038.2094219963601</v>
      </c>
      <c r="C1049">
        <v>707.60199303445904</v>
      </c>
    </row>
    <row r="1050" spans="1:3" x14ac:dyDescent="0.2">
      <c r="A1050" s="1">
        <v>44665</v>
      </c>
      <c r="B1050">
        <v>3121.3998234620399</v>
      </c>
      <c r="C1050">
        <v>770.51449750302902</v>
      </c>
    </row>
    <row r="1051" spans="1:3" x14ac:dyDescent="0.2">
      <c r="A1051" s="1">
        <v>44666</v>
      </c>
      <c r="B1051">
        <v>3023.4172118853098</v>
      </c>
      <c r="C1051">
        <v>709.146736862029</v>
      </c>
    </row>
    <row r="1052" spans="1:3" x14ac:dyDescent="0.2">
      <c r="A1052" s="1">
        <v>44667</v>
      </c>
      <c r="B1052">
        <v>3045.4280748012802</v>
      </c>
      <c r="C1052">
        <v>715.74495086792501</v>
      </c>
    </row>
    <row r="1053" spans="1:3" x14ac:dyDescent="0.2">
      <c r="A1053" s="1">
        <v>44668</v>
      </c>
      <c r="B1053">
        <v>3066.3580141449702</v>
      </c>
      <c r="C1053">
        <v>764.17976412609698</v>
      </c>
    </row>
    <row r="1054" spans="1:3" x14ac:dyDescent="0.2">
      <c r="A1054" s="1">
        <v>44669</v>
      </c>
      <c r="B1054">
        <v>2995.7194210198199</v>
      </c>
      <c r="C1054">
        <v>779.28850447342597</v>
      </c>
    </row>
    <row r="1055" spans="1:3" x14ac:dyDescent="0.2">
      <c r="A1055" s="1">
        <v>44670</v>
      </c>
      <c r="B1055">
        <v>3061.8905711469001</v>
      </c>
      <c r="C1055">
        <v>762.69556147831497</v>
      </c>
    </row>
    <row r="1056" spans="1:3" x14ac:dyDescent="0.2">
      <c r="A1056" s="1">
        <v>44671</v>
      </c>
      <c r="B1056">
        <v>3104.6884475261099</v>
      </c>
      <c r="C1056">
        <v>761.37779802362695</v>
      </c>
    </row>
    <row r="1057" spans="1:3" x14ac:dyDescent="0.2">
      <c r="A1057" s="1">
        <v>44672</v>
      </c>
      <c r="B1057">
        <v>3079.6764776018399</v>
      </c>
      <c r="C1057">
        <v>756.31613969555099</v>
      </c>
    </row>
    <row r="1058" spans="1:3" x14ac:dyDescent="0.2">
      <c r="A1058" s="1">
        <v>44673</v>
      </c>
      <c r="B1058">
        <v>2987.4888760341601</v>
      </c>
      <c r="C1058">
        <v>752.88969549983597</v>
      </c>
    </row>
    <row r="1059" spans="1:3" x14ac:dyDescent="0.2">
      <c r="A1059" s="1">
        <v>44674</v>
      </c>
      <c r="B1059">
        <v>2967.08528523821</v>
      </c>
      <c r="C1059">
        <v>750.28930590677203</v>
      </c>
    </row>
    <row r="1060" spans="1:3" x14ac:dyDescent="0.2">
      <c r="A1060" s="1">
        <v>44675</v>
      </c>
      <c r="B1060">
        <v>2940.6879777714398</v>
      </c>
      <c r="C1060">
        <v>752.05207876609302</v>
      </c>
    </row>
    <row r="1061" spans="1:3" x14ac:dyDescent="0.2">
      <c r="A1061" s="1">
        <v>44676</v>
      </c>
      <c r="B1061">
        <v>2922.9018651997999</v>
      </c>
      <c r="C1061">
        <v>751.98627473722001</v>
      </c>
    </row>
    <row r="1062" spans="1:3" x14ac:dyDescent="0.2">
      <c r="A1062" s="1">
        <v>44677</v>
      </c>
      <c r="B1062">
        <v>3008.3363470853001</v>
      </c>
      <c r="C1062">
        <v>740.95371106376695</v>
      </c>
    </row>
    <row r="1063" spans="1:3" x14ac:dyDescent="0.2">
      <c r="A1063" s="1">
        <v>44678</v>
      </c>
      <c r="B1063">
        <v>2806.7488359570398</v>
      </c>
      <c r="C1063">
        <v>722.40476544834701</v>
      </c>
    </row>
    <row r="1064" spans="1:3" x14ac:dyDescent="0.2">
      <c r="A1064" s="1">
        <v>44679</v>
      </c>
      <c r="B1064">
        <v>2889.5922230230799</v>
      </c>
      <c r="C1064">
        <v>724.43087037855503</v>
      </c>
    </row>
    <row r="1065" spans="1:3" x14ac:dyDescent="0.2">
      <c r="A1065" s="1">
        <v>44680</v>
      </c>
      <c r="B1065">
        <v>2932.4550836129001</v>
      </c>
      <c r="C1065">
        <v>726.97995223946896</v>
      </c>
    </row>
    <row r="1066" spans="1:3" x14ac:dyDescent="0.2">
      <c r="A1066" s="1">
        <v>44681</v>
      </c>
      <c r="B1066">
        <v>2817.4898821916099</v>
      </c>
      <c r="C1066">
        <v>712.91326563040798</v>
      </c>
    </row>
    <row r="1067" spans="1:3" x14ac:dyDescent="0.2">
      <c r="A1067" s="1">
        <v>44682</v>
      </c>
      <c r="B1067">
        <v>2738.17413595277</v>
      </c>
      <c r="C1067">
        <v>714.68029623111602</v>
      </c>
    </row>
    <row r="1068" spans="1:3" x14ac:dyDescent="0.2">
      <c r="A1068" s="1">
        <v>44683</v>
      </c>
      <c r="B1068">
        <v>2832.5131068953501</v>
      </c>
      <c r="C1068">
        <v>721.069137774046</v>
      </c>
    </row>
    <row r="1069" spans="1:3" x14ac:dyDescent="0.2">
      <c r="A1069" s="1">
        <v>44684</v>
      </c>
      <c r="B1069">
        <v>2861.37237555604</v>
      </c>
      <c r="C1069">
        <v>689.91404533111597</v>
      </c>
    </row>
    <row r="1070" spans="1:3" x14ac:dyDescent="0.2">
      <c r="A1070" s="1">
        <v>44685</v>
      </c>
      <c r="B1070">
        <v>2786.0472478011002</v>
      </c>
      <c r="C1070">
        <v>677.97235947508898</v>
      </c>
    </row>
    <row r="1071" spans="1:3" x14ac:dyDescent="0.2">
      <c r="A1071" s="1">
        <v>44686</v>
      </c>
      <c r="B1071">
        <v>2942.05231312265</v>
      </c>
      <c r="C1071">
        <v>721.41258819909694</v>
      </c>
    </row>
    <row r="1072" spans="1:3" x14ac:dyDescent="0.2">
      <c r="A1072" s="1">
        <v>44687</v>
      </c>
      <c r="B1072">
        <v>2753.9365665466798</v>
      </c>
      <c r="C1072">
        <v>707.22469977960202</v>
      </c>
    </row>
    <row r="1073" spans="1:3" x14ac:dyDescent="0.2">
      <c r="A1073" s="1">
        <v>44688</v>
      </c>
      <c r="B1073">
        <v>2699.70724708937</v>
      </c>
      <c r="C1073">
        <v>710.94044989328802</v>
      </c>
    </row>
    <row r="1074" spans="1:3" x14ac:dyDescent="0.2">
      <c r="A1074" s="1">
        <v>44689</v>
      </c>
      <c r="B1074">
        <v>2641.2291069402399</v>
      </c>
      <c r="C1074">
        <v>706.009336849134</v>
      </c>
    </row>
    <row r="1075" spans="1:3" x14ac:dyDescent="0.2">
      <c r="A1075" s="1">
        <v>44690</v>
      </c>
      <c r="B1075">
        <v>2517.82992248864</v>
      </c>
      <c r="C1075">
        <v>673.32548993651199</v>
      </c>
    </row>
    <row r="1076" spans="1:3" x14ac:dyDescent="0.2">
      <c r="A1076" s="1">
        <v>44691</v>
      </c>
      <c r="B1076">
        <v>2249.8909622207402</v>
      </c>
      <c r="C1076">
        <v>611.20639847804296</v>
      </c>
    </row>
    <row r="1077" spans="1:3" x14ac:dyDescent="0.2">
      <c r="A1077" s="1">
        <v>44692</v>
      </c>
      <c r="B1077">
        <v>2344.7977156439802</v>
      </c>
      <c r="C1077">
        <v>618.65397333693295</v>
      </c>
    </row>
    <row r="1078" spans="1:3" x14ac:dyDescent="0.2">
      <c r="A1078" s="1">
        <v>44693</v>
      </c>
      <c r="B1078">
        <v>2080.91024365777</v>
      </c>
      <c r="C1078">
        <v>538.78547210484601</v>
      </c>
    </row>
    <row r="1079" spans="1:3" x14ac:dyDescent="0.2">
      <c r="A1079" s="1">
        <v>44694</v>
      </c>
      <c r="B1079">
        <v>1966.69917113366</v>
      </c>
      <c r="C1079">
        <v>495.656956859133</v>
      </c>
    </row>
    <row r="1080" spans="1:3" x14ac:dyDescent="0.2">
      <c r="A1080" s="1">
        <v>44695</v>
      </c>
      <c r="B1080">
        <v>2010.2140511252501</v>
      </c>
      <c r="C1080">
        <v>509.00286538430498</v>
      </c>
    </row>
    <row r="1081" spans="1:3" x14ac:dyDescent="0.2">
      <c r="A1081" s="1">
        <v>44696</v>
      </c>
      <c r="B1081">
        <v>2064.2293575122399</v>
      </c>
      <c r="C1081">
        <v>513.76658710213496</v>
      </c>
    </row>
    <row r="1082" spans="1:3" x14ac:dyDescent="0.2">
      <c r="A1082" s="1">
        <v>44697</v>
      </c>
      <c r="B1082">
        <v>2147.04744788057</v>
      </c>
      <c r="C1082">
        <v>522.00169949788506</v>
      </c>
    </row>
    <row r="1083" spans="1:3" x14ac:dyDescent="0.2">
      <c r="A1083" s="1">
        <v>44698</v>
      </c>
      <c r="B1083">
        <v>2025.88869839121</v>
      </c>
      <c r="C1083">
        <v>513.06514767151498</v>
      </c>
    </row>
    <row r="1084" spans="1:3" x14ac:dyDescent="0.2">
      <c r="A1084" s="1">
        <v>44699</v>
      </c>
      <c r="B1084">
        <v>2095.17888479672</v>
      </c>
      <c r="C1084">
        <v>515.00800089277197</v>
      </c>
    </row>
    <row r="1085" spans="1:3" x14ac:dyDescent="0.2">
      <c r="A1085" s="1">
        <v>44700</v>
      </c>
      <c r="B1085">
        <v>1915.1771232664501</v>
      </c>
      <c r="C1085">
        <v>509.152946594448</v>
      </c>
    </row>
    <row r="1086" spans="1:3" x14ac:dyDescent="0.2">
      <c r="A1086" s="1">
        <v>44701</v>
      </c>
      <c r="B1086">
        <v>2023.8482593608101</v>
      </c>
      <c r="C1086">
        <v>493.110610591267</v>
      </c>
    </row>
    <row r="1087" spans="1:3" x14ac:dyDescent="0.2">
      <c r="A1087" s="1">
        <v>44702</v>
      </c>
      <c r="B1087">
        <v>1963.9909395294801</v>
      </c>
      <c r="C1087">
        <v>516.84962590190798</v>
      </c>
    </row>
    <row r="1088" spans="1:3" x14ac:dyDescent="0.2">
      <c r="A1088" s="1">
        <v>44703</v>
      </c>
      <c r="B1088">
        <v>1978.14713256247</v>
      </c>
      <c r="C1088">
        <v>552.64659399850302</v>
      </c>
    </row>
    <row r="1089" spans="1:3" x14ac:dyDescent="0.2">
      <c r="A1089" s="1">
        <v>44704</v>
      </c>
      <c r="B1089">
        <v>2046.64634965452</v>
      </c>
      <c r="C1089">
        <v>548.83703524730697</v>
      </c>
    </row>
    <row r="1090" spans="1:3" x14ac:dyDescent="0.2">
      <c r="A1090" s="1">
        <v>44705</v>
      </c>
      <c r="B1090">
        <v>1974.5811944790901</v>
      </c>
      <c r="C1090">
        <v>589.47237993088004</v>
      </c>
    </row>
    <row r="1091" spans="1:3" x14ac:dyDescent="0.2">
      <c r="A1091" s="1">
        <v>44706</v>
      </c>
      <c r="B1091">
        <v>1979.77054500647</v>
      </c>
      <c r="C1091">
        <v>583.686061049964</v>
      </c>
    </row>
    <row r="1092" spans="1:3" x14ac:dyDescent="0.2">
      <c r="A1092" s="1">
        <v>44707</v>
      </c>
      <c r="B1092">
        <v>1944.84284450724</v>
      </c>
      <c r="C1092">
        <v>580.51044886585601</v>
      </c>
    </row>
    <row r="1093" spans="1:3" x14ac:dyDescent="0.2">
      <c r="A1093" s="1">
        <v>44708</v>
      </c>
      <c r="B1093">
        <v>1807.96947428811</v>
      </c>
      <c r="C1093">
        <v>567.436135204538</v>
      </c>
    </row>
    <row r="1094" spans="1:3" x14ac:dyDescent="0.2">
      <c r="A1094" s="1">
        <v>44709</v>
      </c>
      <c r="B1094">
        <v>1724.87573403234</v>
      </c>
      <c r="C1094">
        <v>545.04163722826502</v>
      </c>
    </row>
    <row r="1095" spans="1:3" x14ac:dyDescent="0.2">
      <c r="A1095" s="1">
        <v>44710</v>
      </c>
      <c r="B1095">
        <v>1798.69485457888</v>
      </c>
      <c r="C1095">
        <v>547.49254464119804</v>
      </c>
    </row>
    <row r="1096" spans="1:3" x14ac:dyDescent="0.2">
      <c r="A1096" s="1">
        <v>44711</v>
      </c>
      <c r="B1096">
        <v>1814.9831598025901</v>
      </c>
      <c r="C1096">
        <v>543.31206069024302</v>
      </c>
    </row>
    <row r="1097" spans="1:3" x14ac:dyDescent="0.2">
      <c r="A1097" s="1">
        <v>44712</v>
      </c>
      <c r="B1097">
        <v>1995.9364841552299</v>
      </c>
      <c r="C1097">
        <v>541.68557701919497</v>
      </c>
    </row>
    <row r="1098" spans="1:3" x14ac:dyDescent="0.2">
      <c r="A1098" s="1">
        <v>44713</v>
      </c>
    </row>
    <row r="1099" spans="1:3" x14ac:dyDescent="0.2">
      <c r="A1099" s="1">
        <v>44714</v>
      </c>
    </row>
    <row r="1100" spans="1:3" x14ac:dyDescent="0.2">
      <c r="A1100" s="1">
        <v>44715</v>
      </c>
    </row>
    <row r="1101" spans="1:3" x14ac:dyDescent="0.2">
      <c r="A1101" s="1">
        <v>44716</v>
      </c>
    </row>
    <row r="1102" spans="1:3" x14ac:dyDescent="0.2">
      <c r="A1102" s="1">
        <v>44717</v>
      </c>
    </row>
    <row r="1103" spans="1:3" x14ac:dyDescent="0.2">
      <c r="A1103" s="1">
        <v>44718</v>
      </c>
    </row>
    <row r="1104" spans="1:3" x14ac:dyDescent="0.2">
      <c r="A1104" s="1">
        <v>44719</v>
      </c>
    </row>
    <row r="1105" spans="1:1" x14ac:dyDescent="0.2">
      <c r="A1105" s="1">
        <v>44720</v>
      </c>
    </row>
    <row r="1106" spans="1:1" x14ac:dyDescent="0.2">
      <c r="A1106" s="1">
        <v>44721</v>
      </c>
    </row>
    <row r="1107" spans="1:1" x14ac:dyDescent="0.2">
      <c r="A1107" s="1">
        <v>44722</v>
      </c>
    </row>
    <row r="1108" spans="1:1" x14ac:dyDescent="0.2">
      <c r="A1108" s="1">
        <v>44723</v>
      </c>
    </row>
    <row r="1109" spans="1:1" x14ac:dyDescent="0.2">
      <c r="A1109" s="1">
        <v>44724</v>
      </c>
    </row>
    <row r="1110" spans="1:1" x14ac:dyDescent="0.2">
      <c r="A1110" s="1">
        <v>44725</v>
      </c>
    </row>
    <row r="1111" spans="1:1" x14ac:dyDescent="0.2">
      <c r="A1111" s="1">
        <v>44726</v>
      </c>
    </row>
    <row r="1112" spans="1:1" x14ac:dyDescent="0.2">
      <c r="A1112" s="1">
        <v>44727</v>
      </c>
    </row>
    <row r="1113" spans="1:1" x14ac:dyDescent="0.2">
      <c r="A1113" s="1">
        <v>44728</v>
      </c>
    </row>
    <row r="1114" spans="1:1" x14ac:dyDescent="0.2">
      <c r="A1114" s="1">
        <v>44729</v>
      </c>
    </row>
    <row r="1115" spans="1:1" x14ac:dyDescent="0.2">
      <c r="A1115" s="1">
        <v>44730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Contributor Payouts</vt:lpstr>
      <vt:lpstr>Other expenses</vt:lpstr>
      <vt:lpstr>No squad</vt:lpstr>
      <vt:lpstr>Combined squads</vt:lpstr>
      <vt:lpstr>Squad-contributors</vt:lpstr>
      <vt:lpstr>contributors by month</vt:lpstr>
      <vt:lpstr>ETH DXD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Powers</dc:creator>
  <cp:lastModifiedBy>Chris Powers</cp:lastModifiedBy>
  <dcterms:created xsi:type="dcterms:W3CDTF">2022-05-31T17:08:55Z</dcterms:created>
  <dcterms:modified xsi:type="dcterms:W3CDTF">2022-06-17T18:29:07Z</dcterms:modified>
</cp:coreProperties>
</file>